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pData\HC\Process_Data_30Days\3-MGT-CR Management Co Attachments\2023\Grantham\"/>
    </mc:Choice>
  </mc:AlternateContent>
  <xr:revisionPtr revIDLastSave="0" documentId="8_{C96588E2-BF07-4B0D-ACBE-D0785EDFE07A}" xr6:coauthVersionLast="47" xr6:coauthVersionMax="47" xr10:uidLastSave="{00000000-0000-0000-0000-000000000000}"/>
  <bookViews>
    <workbookView xWindow="-120" yWindow="-120" windowWidth="29040" windowHeight="15840" tabRatio="815" activeTab="6" xr2:uid="{00000000-000D-0000-FFFF-FFFF00000000}"/>
  </bookViews>
  <sheets>
    <sheet name="Fringe" sheetId="23" r:id="rId1"/>
    <sheet name="Summary of Expenses" sheetId="8" r:id="rId2"/>
    <sheet name="Direct Administrator Alloc" sheetId="19" r:id="rId3"/>
    <sheet name="Direct DON Alloc" sheetId="20" r:id="rId4"/>
    <sheet name="Disallowed Salaries" sheetId="15" r:id="rId5"/>
    <sheet name="Bed Days Available" sheetId="22" r:id="rId6"/>
    <sheet name="Org Chart" sheetId="17" r:id="rId7"/>
    <sheet name="NON-MASS Facilities" sheetId="5" r:id="rId8"/>
    <sheet name="SCHEDULE 24" sheetId="18" state="hidden" r:id="rId9"/>
  </sheets>
  <externalReferences>
    <externalReference r:id="rId10"/>
    <externalReference r:id="rId11"/>
  </externalReferences>
  <definedNames>
    <definedName name="_3650.1">[1]DataSheet!$F$117</definedName>
    <definedName name="_3650.2">[1]DataSheet!$F$118</definedName>
    <definedName name="_3650.3">[1]DataSheet!$F$119</definedName>
    <definedName name="_3650.9">[1]DataSheet!#REF!</definedName>
    <definedName name="_9316.1">[1]DataSheet!$F$122</definedName>
    <definedName name="_9317.3">[1]DataSheet!$F$123</definedName>
    <definedName name="_9321.0">[1]DataSheet!$F$124</definedName>
    <definedName name="_9323.6">[1]DataSheet!$F$129</definedName>
    <definedName name="_9332.6">[1]DataSheet!$F$136</definedName>
    <definedName name="_9336.5">[1]DataSheet!$F$137</definedName>
    <definedName name="_9342.6">[1]DataSheet!$F$142</definedName>
    <definedName name="_9351.7">[1]DataSheet!$F$146</definedName>
    <definedName name="_9361.3">[1]DataSheet!$F$149</definedName>
    <definedName name="_9366.3">[1]DataSheet!$F$151</definedName>
    <definedName name="_9367.7">[1]DataSheet!$F$152</definedName>
    <definedName name="_9371.3">[1]DataSheet!$F$155</definedName>
    <definedName name="_9373.1">[1]DataSheet!$F$158</definedName>
    <definedName name="_9381.5">[1]DataSheet!$F$168</definedName>
    <definedName name="_9381.7">[1]DataSheet!$F$169</definedName>
    <definedName name="_xlnm._FilterDatabase" localSheetId="4" hidden="1">'Disallowed Salaries'!$A$8:$H$17</definedName>
    <definedName name="_xlnm._FilterDatabase" localSheetId="7" hidden="1">'NON-MASS Facilities'!$A$8:$E$8</definedName>
    <definedName name="_xlnm._FilterDatabase" localSheetId="1" hidden="1">'Summary of Expenses'!$A$6:$L$52</definedName>
    <definedName name="BUD" hidden="1">{#N/A,#N/A,FALSE,"Letter";#N/A,#N/A,FALSE,"Budget"}</definedName>
    <definedName name="FRINGE" hidden="1">{#N/A,#N/A,FALSE,"FRINGE BENEFIT ALLOCATION";#N/A,#N/A,FALSE,"RSC BENEFITS LINE ALLOCATION";#N/A,#N/A,FALSE,"RSC--1 SCH. 29 BENEFIT ALLOC.";#N/A,#N/A,FALSE,"RSC-1 SCHEDULE 29"}</definedName>
    <definedName name="_xlnm.Print_Area" localSheetId="6">'Org Chart'!#REF!</definedName>
    <definedName name="_xlnm.Print_Area" localSheetId="1">'Summary of Expenses'!$A$1:$L$49</definedName>
    <definedName name="wrn.Accounts._.Receivable." hidden="1">{#N/A,#N/A,FALSE,"Accounts receivable";#N/A,#N/A,FALSE,"Allowance calculation";#N/A,#N/A,FALSE,"Subsequent receipts testing"}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hidden="1">{#N/A,#N/A,FALSE,"Letter";#N/A,#N/A,FALSE,"Budget"}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hidden="1">{#N/A,#N/A,FALSE,"Census Days";#N/A,#N/A,FALSE,"Admissions";#N/A,#N/A,FALSE,"Discharges";#N/A,#N/A,FALSE,"Medicaid Income Proof";#N/A,#N/A,FALSE,"Ancillaries"}</definedName>
    <definedName name="wrn.INPUTS." hidden="1">{#N/A,#N/A,FALSE,"i";#N/A,#N/A,FALSE,"1";#N/A,#N/A,FALSE,"2";#N/A,#N/A,FALSE,"3";#N/A,#N/A,FALSE,"4";#N/A,#N/A,FALSE,"5"}</definedName>
    <definedName name="wrn.medinfo." hidden="1">{#N/A,#N/A,FALSE,"DISCHG"}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hidden="1">{#N/A,#N/A,FALSE,"Prepaid Insurancce";#N/A,#N/A,FALSE,"Workers Comp. "}</definedName>
    <definedName name="wrn.Rate._.96." hidden="1">{#N/A,#N/A,FALSE,"Rate Calc 1996";#N/A,#N/A,FALSE,"FINANCING CONTRIBUTION";#N/A,#N/A,FALSE,"CAPITAL ALLOWANCE"}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5" l="1"/>
  <c r="C26" i="15" l="1"/>
  <c r="G48" i="8" l="1"/>
  <c r="L48" i="8" s="1"/>
  <c r="J10" i="20"/>
  <c r="I20" i="8" s="1"/>
  <c r="K10" i="19"/>
  <c r="I9" i="8" s="1"/>
  <c r="E10" i="23"/>
  <c r="A3" i="5"/>
  <c r="A3" i="17"/>
  <c r="E14" i="8" l="1"/>
  <c r="E13" i="8"/>
  <c r="D19" i="8"/>
  <c r="C18" i="8"/>
  <c r="G19" i="8" l="1"/>
  <c r="L19" i="8" s="1"/>
  <c r="D18" i="8"/>
  <c r="G18" i="8" l="1"/>
  <c r="L18" i="8" s="1"/>
  <c r="D49" i="8"/>
  <c r="C24" i="15"/>
  <c r="E20" i="8" s="1"/>
  <c r="E9" i="8" l="1"/>
  <c r="C27" i="15"/>
  <c r="J49" i="8" l="1"/>
  <c r="F49" i="8"/>
  <c r="C47" i="8"/>
  <c r="C16" i="8"/>
  <c r="C44" i="8"/>
  <c r="C39" i="8"/>
  <c r="C13" i="8"/>
  <c r="C34" i="8"/>
  <c r="C32" i="8"/>
  <c r="C30" i="8"/>
  <c r="C23" i="8"/>
  <c r="C43" i="8"/>
  <c r="C9" i="8"/>
  <c r="C24" i="8"/>
  <c r="C7" i="8"/>
  <c r="C40" i="8"/>
  <c r="C31" i="8"/>
  <c r="C20" i="8"/>
  <c r="C27" i="8"/>
  <c r="C22" i="8"/>
  <c r="C36" i="8"/>
  <c r="C35" i="8"/>
  <c r="C46" i="8"/>
  <c r="C41" i="8"/>
  <c r="C42" i="8"/>
  <c r="C29" i="8"/>
  <c r="C25" i="8"/>
  <c r="C14" i="8"/>
  <c r="C11" i="8"/>
  <c r="C17" i="8"/>
  <c r="C38" i="8"/>
  <c r="C33" i="8"/>
  <c r="C45" i="8"/>
  <c r="C37" i="8"/>
  <c r="G23" i="8" l="1"/>
  <c r="G41" i="8"/>
  <c r="L41" i="8" s="1"/>
  <c r="G30" i="8"/>
  <c r="L30" i="8" s="1"/>
  <c r="G46" i="8"/>
  <c r="L46" i="8" s="1"/>
  <c r="G11" i="8"/>
  <c r="L11" i="8" s="1"/>
  <c r="G25" i="8"/>
  <c r="L25" i="8" s="1"/>
  <c r="G43" i="8"/>
  <c r="L43" i="8" s="1"/>
  <c r="G32" i="8"/>
  <c r="L32" i="8" s="1"/>
  <c r="G29" i="8"/>
  <c r="L29" i="8" s="1"/>
  <c r="G45" i="8"/>
  <c r="L45" i="8" s="1"/>
  <c r="G34" i="8"/>
  <c r="L34" i="8" s="1"/>
  <c r="G17" i="8"/>
  <c r="L17" i="8" s="1"/>
  <c r="G9" i="8"/>
  <c r="L9" i="8" s="1"/>
  <c r="G31" i="8"/>
  <c r="G47" i="8"/>
  <c r="L47" i="8" s="1"/>
  <c r="G40" i="8"/>
  <c r="L40" i="8" s="1"/>
  <c r="G44" i="8"/>
  <c r="L44" i="8" s="1"/>
  <c r="G33" i="8"/>
  <c r="L33" i="8" s="1"/>
  <c r="G14" i="8"/>
  <c r="L14" i="8" s="1"/>
  <c r="G38" i="8"/>
  <c r="L38" i="8" s="1"/>
  <c r="G27" i="8"/>
  <c r="L27" i="8" s="1"/>
  <c r="G16" i="8"/>
  <c r="L16" i="8" s="1"/>
  <c r="G35" i="8"/>
  <c r="L35" i="8" s="1"/>
  <c r="G7" i="8"/>
  <c r="L7" i="8" s="1"/>
  <c r="G13" i="8"/>
  <c r="L13" i="8" s="1"/>
  <c r="G37" i="8"/>
  <c r="L37" i="8" s="1"/>
  <c r="G24" i="8"/>
  <c r="L24" i="8" s="1"/>
  <c r="G42" i="8"/>
  <c r="L42" i="8" s="1"/>
  <c r="G36" i="8"/>
  <c r="L36" i="8" s="1"/>
  <c r="G20" i="8"/>
  <c r="L20" i="8" s="1"/>
  <c r="G39" i="8"/>
  <c r="L39" i="8" s="1"/>
  <c r="G22" i="8"/>
  <c r="L22" i="8" s="1"/>
  <c r="K16" i="23"/>
  <c r="G50" i="8" l="1"/>
  <c r="L31" i="8"/>
  <c r="L50" i="8" s="1"/>
  <c r="L23" i="8"/>
  <c r="C10" i="23"/>
  <c r="K17" i="23"/>
  <c r="A1" i="23"/>
  <c r="C21" i="23"/>
  <c r="J11" i="23"/>
  <c r="A3" i="8"/>
  <c r="D6" i="23"/>
  <c r="C22" i="23"/>
  <c r="J14" i="23"/>
  <c r="C20" i="23"/>
  <c r="E7" i="23"/>
  <c r="J13" i="23"/>
  <c r="F9" i="23"/>
  <c r="C23" i="23"/>
  <c r="A2" i="23"/>
  <c r="J12" i="23"/>
  <c r="I15" i="23"/>
  <c r="G8" i="23"/>
  <c r="I16" i="23" l="1"/>
  <c r="D16" i="23"/>
  <c r="F16" i="23"/>
  <c r="J16" i="23"/>
  <c r="E16" i="23"/>
  <c r="G16" i="23"/>
  <c r="C7" i="23"/>
  <c r="J17" i="23"/>
  <c r="K22" i="23" s="1"/>
  <c r="K23" i="23" l="1"/>
  <c r="K20" i="23"/>
  <c r="J23" i="23"/>
  <c r="K21" i="23"/>
  <c r="E6" i="22"/>
  <c r="E7" i="22" s="1"/>
  <c r="E8" i="22" s="1"/>
  <c r="E9" i="22" s="1"/>
  <c r="E10" i="22" s="1"/>
  <c r="E11" i="22" s="1"/>
  <c r="E12" i="22" s="1"/>
  <c r="E13" i="22" s="1"/>
  <c r="E14" i="22" s="1"/>
  <c r="E15" i="22" s="1"/>
  <c r="E16" i="22" s="1"/>
  <c r="D6" i="22"/>
  <c r="D7" i="22" s="1"/>
  <c r="D8" i="22" s="1"/>
  <c r="D9" i="22" s="1"/>
  <c r="D10" i="22" s="1"/>
  <c r="D11" i="22" s="1"/>
  <c r="D12" i="22" s="1"/>
  <c r="D13" i="22" s="1"/>
  <c r="D14" i="22" s="1"/>
  <c r="D15" i="22" s="1"/>
  <c r="D16" i="22" s="1"/>
  <c r="K24" i="23" l="1"/>
  <c r="C28" i="8" s="1"/>
  <c r="G28" i="8" s="1"/>
  <c r="L28" i="8" s="1"/>
  <c r="C6" i="23"/>
  <c r="C11" i="23" l="1"/>
  <c r="C13" i="23"/>
  <c r="C12" i="23"/>
  <c r="C15" i="23"/>
  <c r="C9" i="23"/>
  <c r="C8" i="23"/>
  <c r="C14" i="23"/>
  <c r="H19" i="22"/>
  <c r="H18" i="22"/>
  <c r="H17" i="22"/>
  <c r="F16" i="22"/>
  <c r="H16" i="22" s="1"/>
  <c r="F15" i="22"/>
  <c r="H15" i="22" s="1"/>
  <c r="F14" i="22"/>
  <c r="H14" i="22" s="1"/>
  <c r="F13" i="22"/>
  <c r="H13" i="22" s="1"/>
  <c r="F12" i="22"/>
  <c r="H12" i="22" s="1"/>
  <c r="F11" i="22"/>
  <c r="H11" i="22" s="1"/>
  <c r="F10" i="22"/>
  <c r="H10" i="22" s="1"/>
  <c r="F9" i="22"/>
  <c r="H9" i="22" s="1"/>
  <c r="F7" i="22"/>
  <c r="H7" i="22" s="1"/>
  <c r="F6" i="22"/>
  <c r="H6" i="22" s="1"/>
  <c r="F5" i="22"/>
  <c r="H5" i="22" s="1"/>
  <c r="F8" i="22"/>
  <c r="H8" i="22" s="1"/>
  <c r="C16" i="23" l="1"/>
  <c r="D17" i="23" s="1"/>
  <c r="H20" i="22"/>
  <c r="I10" i="22" s="1"/>
  <c r="M10" i="22" s="1"/>
  <c r="D22" i="23" l="1"/>
  <c r="D20" i="23"/>
  <c r="D23" i="23"/>
  <c r="D21" i="23"/>
  <c r="G17" i="23"/>
  <c r="G22" i="23" s="1"/>
  <c r="C28" i="23"/>
  <c r="D15" i="19" s="1"/>
  <c r="C29" i="23"/>
  <c r="D16" i="19" s="1"/>
  <c r="C27" i="23"/>
  <c r="D14" i="19" s="1"/>
  <c r="C26" i="23"/>
  <c r="I17" i="23"/>
  <c r="I23" i="23" s="1"/>
  <c r="E17" i="23"/>
  <c r="E23" i="23" s="1"/>
  <c r="F17" i="23"/>
  <c r="H21" i="23"/>
  <c r="H23" i="23"/>
  <c r="H22" i="23"/>
  <c r="I5" i="22"/>
  <c r="I14" i="22"/>
  <c r="M14" i="22" s="1"/>
  <c r="I18" i="22"/>
  <c r="I8" i="22"/>
  <c r="M8" i="22" s="1"/>
  <c r="I7" i="22"/>
  <c r="M7" i="22" s="1"/>
  <c r="I6" i="22"/>
  <c r="I15" i="22"/>
  <c r="M15" i="22" s="1"/>
  <c r="I16" i="22"/>
  <c r="M16" i="22" s="1"/>
  <c r="I17" i="22"/>
  <c r="I13" i="22"/>
  <c r="M13" i="22" s="1"/>
  <c r="I9" i="22"/>
  <c r="M9" i="22" s="1"/>
  <c r="I12" i="22"/>
  <c r="M12" i="22" s="1"/>
  <c r="I11" i="22"/>
  <c r="M11" i="22" s="1"/>
  <c r="I19" i="22"/>
  <c r="M5" i="22" l="1"/>
  <c r="M6" i="22"/>
  <c r="G23" i="23"/>
  <c r="G20" i="23"/>
  <c r="G21" i="23"/>
  <c r="J16" i="19"/>
  <c r="G16" i="19"/>
  <c r="E16" i="19"/>
  <c r="I16" i="19"/>
  <c r="H16" i="19"/>
  <c r="F16" i="19"/>
  <c r="G15" i="19"/>
  <c r="H15" i="19"/>
  <c r="I15" i="19"/>
  <c r="F15" i="19"/>
  <c r="E15" i="19"/>
  <c r="J15" i="19"/>
  <c r="E14" i="19"/>
  <c r="H14" i="19"/>
  <c r="J14" i="19"/>
  <c r="G14" i="19"/>
  <c r="I14" i="19"/>
  <c r="F14" i="19"/>
  <c r="D13" i="19"/>
  <c r="C30" i="23"/>
  <c r="F23" i="23"/>
  <c r="F22" i="23"/>
  <c r="F21" i="23"/>
  <c r="F20" i="23"/>
  <c r="I21" i="23"/>
  <c r="J22" i="23"/>
  <c r="J21" i="23"/>
  <c r="E21" i="23"/>
  <c r="E22" i="23"/>
  <c r="I22" i="23"/>
  <c r="I20" i="22"/>
  <c r="M20" i="22" l="1"/>
  <c r="G24" i="23"/>
  <c r="C12" i="8" s="1"/>
  <c r="G12" i="8" s="1"/>
  <c r="L12" i="8" s="1"/>
  <c r="K15" i="19"/>
  <c r="K16" i="19"/>
  <c r="D6" i="15"/>
  <c r="C13" i="20"/>
  <c r="K14" i="19"/>
  <c r="J13" i="19"/>
  <c r="F13" i="19"/>
  <c r="H13" i="19"/>
  <c r="E13" i="19"/>
  <c r="I13" i="19"/>
  <c r="G13" i="19"/>
  <c r="A2" i="20"/>
  <c r="A2" i="19"/>
  <c r="A3" i="15"/>
  <c r="C18" i="15" l="1"/>
  <c r="A1" i="8"/>
  <c r="A1" i="15"/>
  <c r="K49" i="8" l="1"/>
  <c r="H20" i="23" l="1"/>
  <c r="H24" i="23" s="1"/>
  <c r="I20" i="23"/>
  <c r="I24" i="23" s="1"/>
  <c r="C24" i="23"/>
  <c r="J20" i="23"/>
  <c r="J24" i="23" s="1"/>
  <c r="C26" i="8" s="1"/>
  <c r="G26" i="8" s="1"/>
  <c r="E20" i="23"/>
  <c r="E24" i="23" s="1"/>
  <c r="C15" i="8" s="1"/>
  <c r="L26" i="8" l="1"/>
  <c r="L51" i="8" s="1"/>
  <c r="G51" i="8"/>
  <c r="C21" i="8"/>
  <c r="F24" i="23"/>
  <c r="D16" i="15" l="1"/>
  <c r="D12" i="15"/>
  <c r="D17" i="15"/>
  <c r="D15" i="15"/>
  <c r="D11" i="15"/>
  <c r="D14" i="15"/>
  <c r="D9" i="15"/>
  <c r="D26" i="15" s="1"/>
  <c r="E15" i="8" s="1"/>
  <c r="G15" i="8" s="1"/>
  <c r="L15" i="8" s="1"/>
  <c r="D13" i="15"/>
  <c r="D10" i="15"/>
  <c r="D24" i="15" s="1"/>
  <c r="F13" i="20"/>
  <c r="E13" i="20"/>
  <c r="I13" i="20"/>
  <c r="D13" i="20"/>
  <c r="G13" i="20"/>
  <c r="H13" i="20"/>
  <c r="C10" i="8"/>
  <c r="E20" i="19"/>
  <c r="E21" i="8" l="1"/>
  <c r="G21" i="8" s="1"/>
  <c r="K20" i="19"/>
  <c r="K5" i="22"/>
  <c r="K20" i="22" s="1"/>
  <c r="J13" i="20"/>
  <c r="I21" i="8" s="1"/>
  <c r="D16" i="20"/>
  <c r="J16" i="20" s="1"/>
  <c r="K13" i="19"/>
  <c r="D18" i="15"/>
  <c r="L21" i="8" l="1"/>
  <c r="H49" i="8"/>
  <c r="L16" i="19"/>
  <c r="I10" i="8" s="1"/>
  <c r="I49" i="8" s="1"/>
  <c r="E10" i="8"/>
  <c r="G10" i="8" s="1"/>
  <c r="D27" i="15"/>
  <c r="L10" i="8" l="1"/>
  <c r="L49" i="8" s="1"/>
  <c r="G49" i="8"/>
  <c r="E49" i="8"/>
  <c r="E53" i="8" s="1"/>
  <c r="L52" i="8" l="1"/>
  <c r="L16" i="22" s="1"/>
  <c r="O16" i="22" s="1"/>
  <c r="B19" i="17"/>
  <c r="G52" i="8"/>
  <c r="I54" i="8"/>
  <c r="L14" i="22" l="1"/>
  <c r="O14" i="22" s="1"/>
  <c r="L5" i="22"/>
  <c r="L15" i="22"/>
  <c r="O15" i="22" s="1"/>
  <c r="L13" i="22"/>
  <c r="O13" i="22" s="1"/>
  <c r="L8" i="22"/>
  <c r="O8" i="22" s="1"/>
  <c r="L6" i="22"/>
  <c r="L7" i="22"/>
  <c r="O7" i="22" s="1"/>
  <c r="L12" i="22"/>
  <c r="O12" i="22" s="1"/>
  <c r="L9" i="22"/>
  <c r="O9" i="22" s="1"/>
  <c r="L10" i="22"/>
  <c r="O10" i="22" s="1"/>
  <c r="L11" i="22"/>
  <c r="O11" i="22" s="1"/>
  <c r="B27" i="17"/>
  <c r="F27" i="17" s="1"/>
  <c r="O6" i="22" l="1"/>
  <c r="O5" i="22"/>
  <c r="L20" i="22"/>
  <c r="L20" i="23"/>
  <c r="D24" i="23"/>
  <c r="C8" i="8" s="1"/>
  <c r="C49" i="8" s="1"/>
  <c r="O20" i="22" l="1"/>
  <c r="G8" i="8"/>
  <c r="L8" i="8" s="1"/>
  <c r="D11" i="5"/>
  <c r="D11" i="17"/>
  <c r="F19" i="17" s="1"/>
  <c r="C52" i="8"/>
</calcChain>
</file>

<file path=xl/sharedStrings.xml><?xml version="1.0" encoding="utf-8"?>
<sst xmlns="http://schemas.openxmlformats.org/spreadsheetml/2006/main" count="233" uniqueCount="183">
  <si>
    <t xml:space="preserve"> </t>
  </si>
  <si>
    <t>ALLOWABLE COSTS</t>
  </si>
  <si>
    <t>Summary of HCF Allowable Expenses</t>
  </si>
  <si>
    <t>TOTAL</t>
  </si>
  <si>
    <t>AUTO DISALLOW</t>
  </si>
  <si>
    <t>FIXED COST SELF DISALLOW</t>
  </si>
  <si>
    <t>TOTAL ALLOWABLE COSTS</t>
  </si>
  <si>
    <t>Name</t>
  </si>
  <si>
    <t>Salary</t>
  </si>
  <si>
    <t>Total</t>
  </si>
  <si>
    <t>Job Title</t>
  </si>
  <si>
    <t>Disallowed Salaries and Related Expense</t>
  </si>
  <si>
    <t>Comment</t>
  </si>
  <si>
    <t>Input from Data Entry  Account #9300.0</t>
  </si>
  <si>
    <t>9314.1</t>
  </si>
  <si>
    <t>9323.3</t>
  </si>
  <si>
    <t>9380.0</t>
  </si>
  <si>
    <t>9380.5</t>
  </si>
  <si>
    <t>9323.5</t>
  </si>
  <si>
    <t>9323.6</t>
  </si>
  <si>
    <t>9381.0</t>
  </si>
  <si>
    <t>9386.8</t>
  </si>
  <si>
    <t>9387.8</t>
  </si>
  <si>
    <t>9388.8</t>
  </si>
  <si>
    <t>9390.8</t>
  </si>
  <si>
    <t>9312.1</t>
  </si>
  <si>
    <t>3650.4</t>
  </si>
  <si>
    <t>BANE CARE MANAGEMENT</t>
  </si>
  <si>
    <t>SNF- DON</t>
  </si>
  <si>
    <t>Less: DON Direct Allocation</t>
  </si>
  <si>
    <t>Less: Administrator Direct Allocation</t>
  </si>
  <si>
    <t>Less: Direct Admissions</t>
  </si>
  <si>
    <t>Administrator</t>
  </si>
  <si>
    <t>Clerical</t>
  </si>
  <si>
    <t>Days</t>
  </si>
  <si>
    <t>Bed</t>
  </si>
  <si>
    <t>Bed days</t>
  </si>
  <si>
    <t xml:space="preserve">* Management Co. Salaries should only be grouped to these specific accounts for individuals who work directly at a managed facility and for whom we are directly allocating their salary &amp; benefit amounts on Schedule 10 Parts 2-4.  All management oversight positions should be grouped to either Administration or Clerical.  </t>
  </si>
  <si>
    <t>Fringe Benefits Allocation</t>
  </si>
  <si>
    <t>Medicaid Journal Entry must be made to allocate benefits per below:</t>
  </si>
  <si>
    <t>Salaries:</t>
  </si>
  <si>
    <t>Administration</t>
  </si>
  <si>
    <t>Director of Nurses</t>
  </si>
  <si>
    <t>Accounts</t>
  </si>
  <si>
    <t>* Administrator-in-Training</t>
  </si>
  <si>
    <t>9313.1</t>
  </si>
  <si>
    <t>* Administrator</t>
  </si>
  <si>
    <t>* Quality Assurance</t>
  </si>
  <si>
    <t>9323.1</t>
  </si>
  <si>
    <t>* Indirect Restorative</t>
  </si>
  <si>
    <t>* Direct Restorative</t>
  </si>
  <si>
    <t>* Dietician</t>
  </si>
  <si>
    <t>9323.4</t>
  </si>
  <si>
    <t>* Director of Nurses</t>
  </si>
  <si>
    <t>Allocation Percentage</t>
  </si>
  <si>
    <t>Benefits</t>
  </si>
  <si>
    <t>Payroll Taxes</t>
  </si>
  <si>
    <t>Workers Compensation</t>
  </si>
  <si>
    <t>Group Health &amp; Life &amp; Pension</t>
  </si>
  <si>
    <t>Officer/Owners</t>
  </si>
  <si>
    <t>9315.0</t>
  </si>
  <si>
    <t>9317.1</t>
  </si>
  <si>
    <t>Officer/Owner</t>
  </si>
  <si>
    <t>Admin-Training</t>
  </si>
  <si>
    <t>Clerical, Bookkeeping &amp; Other Admin</t>
  </si>
  <si>
    <t>Quality Assurance, Indirect Rest &amp; Dietician</t>
  </si>
  <si>
    <t>Direct Restorative Salaries</t>
  </si>
  <si>
    <t>CLA-4412</t>
  </si>
  <si>
    <t>CLA-4424</t>
  </si>
  <si>
    <t>CLA-4427</t>
  </si>
  <si>
    <t>Benefits Other</t>
  </si>
  <si>
    <t>CLA-4439</t>
  </si>
  <si>
    <t>9378.3</t>
  </si>
  <si>
    <t>9378.5</t>
  </si>
  <si>
    <t>9378.6</t>
  </si>
  <si>
    <t>9378.8</t>
  </si>
  <si>
    <t>9378.9</t>
  </si>
  <si>
    <t>9378.2</t>
  </si>
  <si>
    <t>PER MGT GROUPINGS</t>
  </si>
  <si>
    <t>Administrator: Payroll Taxes, Workers' Compensation and Fringe Benefits</t>
  </si>
  <si>
    <t>9378.4</t>
  </si>
  <si>
    <t>9392.0</t>
  </si>
  <si>
    <t>3650.2</t>
  </si>
  <si>
    <t>9502.2</t>
  </si>
  <si>
    <t>3650.5</t>
  </si>
  <si>
    <t>9387.9</t>
  </si>
  <si>
    <t>9388.9</t>
  </si>
  <si>
    <t>9390.9</t>
  </si>
  <si>
    <t>9380.1</t>
  </si>
  <si>
    <t>9380.2</t>
  </si>
  <si>
    <t>9382.1</t>
  </si>
  <si>
    <t>9382.2</t>
  </si>
  <si>
    <t>9382.3</t>
  </si>
  <si>
    <t>9950.2</t>
  </si>
  <si>
    <t>3650.3</t>
  </si>
  <si>
    <t>Officer/Owner: Compensation &amp; Director Fees</t>
  </si>
  <si>
    <t>Officer/Owner: Payroll Taxes, Workers' Compensation and Fringe Benefits</t>
  </si>
  <si>
    <t>Administrator: Salaries</t>
  </si>
  <si>
    <t>Administrator-in-Training: Salaries</t>
  </si>
  <si>
    <t>Administrator-in-Training: Payroll Taxes, Workers' Compensation and Fringe Benefits</t>
  </si>
  <si>
    <t>Administration: Salaries</t>
  </si>
  <si>
    <t>Clerical, Bookkeeping and Other Administrative: Salaries</t>
  </si>
  <si>
    <t>Administration, Clerical, Bookkeeping and Other Administrative: Payroll Taxes, Workers' Compensation and Fringe Benefits</t>
  </si>
  <si>
    <t>Other Administrative and General (Upload details on Schedule 7.5)</t>
  </si>
  <si>
    <t>Maintenance and Other Property Expense</t>
  </si>
  <si>
    <t>Non-Allowable Administrative and General Expenses per Regulation (Enter in Sidebar</t>
  </si>
  <si>
    <t>Administrative and General Recoverable Income</t>
  </si>
  <si>
    <t>Director of Nursing Salaries</t>
  </si>
  <si>
    <t>Director of Nursing: Payroll Taxes, Workers' Compensation and Fringe Benefits</t>
  </si>
  <si>
    <t>Director of Nurses Recoverable Income</t>
  </si>
  <si>
    <t>Quality Assurance Professional: Salaries</t>
  </si>
  <si>
    <t>Indirect Restorative Therapy: Salaries</t>
  </si>
  <si>
    <t>Dietician: Salaries</t>
  </si>
  <si>
    <t>Quality Assurance Professional, Indirect Restorative Therapy, Dietician: Payroll Taxes, Workers' Compensation and Fringe Benefits</t>
  </si>
  <si>
    <t xml:space="preserve">Direct Restorative Therapy : Salaries </t>
  </si>
  <si>
    <t>Direct Restorative Therapy: Payroll Taxes, Workers' Compensation and Fringe Benefits</t>
  </si>
  <si>
    <t xml:space="preserve">REA-CR Other Operating Expense Add-back </t>
  </si>
  <si>
    <t xml:space="preserve">Variable Recoverable Income </t>
  </si>
  <si>
    <t xml:space="preserve">Depreciation: Building </t>
  </si>
  <si>
    <t>Depreciation: Improvements</t>
  </si>
  <si>
    <t>Depreciation: MGT-CR Capitalized Improvements</t>
  </si>
  <si>
    <t>Depreciation: Equipment</t>
  </si>
  <si>
    <t>Depreciation: MGT-CR Capitalized Equipment</t>
  </si>
  <si>
    <t>Depreciation: Software/Limited Life Assets</t>
  </si>
  <si>
    <t>Depreciation: MGT-CR Capitalized Software/Limited Life Assets</t>
  </si>
  <si>
    <t>Long-Term Interest</t>
  </si>
  <si>
    <t>Real Estate Taxes</t>
  </si>
  <si>
    <t>Personal Property Taxes</t>
  </si>
  <si>
    <t>MA Corp. Excise Tax Non-Income Portion</t>
  </si>
  <si>
    <t>Insurance: Building, Building Improvements, Equipment</t>
  </si>
  <si>
    <t>Other Equipment Rent</t>
  </si>
  <si>
    <t>Property Rent (Unrelated Party)</t>
  </si>
  <si>
    <t xml:space="preserve">Property Rent (Related Party - REA-CR Required) </t>
  </si>
  <si>
    <t>REA-CR Fixed Costs (from Schedule 3)</t>
  </si>
  <si>
    <t xml:space="preserve">Fixed Recoverable Income </t>
  </si>
  <si>
    <t xml:space="preserve">ALLOWABLE FIXED COSTS ADD BACK </t>
  </si>
  <si>
    <t>9379.5</t>
  </si>
  <si>
    <t>FACILITY</t>
  </si>
  <si>
    <t>SALARY</t>
  </si>
  <si>
    <t>NAME</t>
  </si>
  <si>
    <t>LIC. NO</t>
  </si>
  <si>
    <t>BENEFITS</t>
  </si>
  <si>
    <t>Administrator disallow</t>
  </si>
  <si>
    <t>DON disallow</t>
  </si>
  <si>
    <t>Clerical Disallow</t>
  </si>
  <si>
    <t>Administration disallow</t>
  </si>
  <si>
    <t>DATES MANAGED</t>
  </si>
  <si>
    <t>SELF DISALLOW</t>
  </si>
  <si>
    <t xml:space="preserve">SPLIT DISALLOW SALARIES BASED UPON ACCOUNT GROUPED </t>
  </si>
  <si>
    <t>TOTALS</t>
  </si>
  <si>
    <t>PAYROLL TAXES</t>
  </si>
  <si>
    <t>WORKERS COMP</t>
  </si>
  <si>
    <t>GROUP INSURANCE</t>
  </si>
  <si>
    <t>BENEFITS OTHER</t>
  </si>
  <si>
    <t>FIXED COSTS</t>
  </si>
  <si>
    <t>VARIABLE COSTS</t>
  </si>
  <si>
    <t>A&amp;G SHARED</t>
  </si>
  <si>
    <t>VARIANCE</t>
  </si>
  <si>
    <t>ALLOCATION:</t>
  </si>
  <si>
    <t>DIRECT</t>
  </si>
  <si>
    <t>SHARED A&amp;G</t>
  </si>
  <si>
    <t xml:space="preserve">FIXED </t>
  </si>
  <si>
    <t>THE GRANTHAM GROUP, LLC</t>
  </si>
  <si>
    <t>HCF-3</t>
  </si>
  <si>
    <t>NONALLOWABLE COSTS</t>
  </si>
  <si>
    <t>CHRISTOPHER HOUSE, INC.</t>
  </si>
  <si>
    <t>ASSISTED LIVINGS</t>
  </si>
  <si>
    <t xml:space="preserve">  ALLOCATIONS OF VARIABLE AND FIXED COSTS HAVE BEEN MADE ON A TIME </t>
  </si>
  <si>
    <t xml:space="preserve">  SPENT BASIS. THIS RESULTS IN A 60/40 SPLIT BETWEEN THE SKILLED NURSING </t>
  </si>
  <si>
    <t xml:space="preserve">  FACILITY AND THE ASSISTED LIVING FACILITIES.</t>
  </si>
  <si>
    <t>Schedule 24: Additional Information -  Page 27 Attachment</t>
  </si>
  <si>
    <t>THE GRANTHAM GROUP, LLC IS A MANAGEMENT COMPANY</t>
  </si>
  <si>
    <t>WHICH PROVIDES MANAGEMENT AND BOOKKEEPING SERVICES</t>
  </si>
  <si>
    <t xml:space="preserve">TO ONE MASSACHUSETTS NURSING FACILITY AND VARIOUS </t>
  </si>
  <si>
    <t>ASSISTED LIVING PROPERTIES.</t>
  </si>
  <si>
    <t>Member</t>
  </si>
  <si>
    <t>Non-NH Related salaries</t>
  </si>
  <si>
    <t>Allow Vincent Cucchiara Salary per MJE#1</t>
  </si>
  <si>
    <t>0922129</t>
  </si>
  <si>
    <t>Christopher House</t>
  </si>
  <si>
    <t>Other Businesses</t>
  </si>
  <si>
    <t>MGT-CR</t>
  </si>
  <si>
    <t>Organizational Structure Attachment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</si>
</sst>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_);_(* \(#,##0\);_(* &quot;&quot;_)"/>
    <numFmt numFmtId="166" formatCode="mmmm\ d\,\ yyyy"/>
    <numFmt numFmtId="167" formatCode="_(* #,##0_);_(* \(#,##0\);_(* &quot; &quot;??_)"/>
    <numFmt numFmtId="168" formatCode="mmmm\ dd\,\ yyyy"/>
    <numFmt numFmtId="169" formatCode="_(* #,##0.00_);_(* \(#,##0.00\);_(* \-??_);_(@_)"/>
    <numFmt numFmtId="170" formatCode="_(\$* #,##0.00_);_(\$* \(#,##0.00\);_(\$* \-??_);_(@_)"/>
    <numFmt numFmtId="171" formatCode="0.0"/>
    <numFmt numFmtId="172" formatCode="_(&quot;$&quot;* #,##0_);_(&quot;$&quot;* \(#,##0\);_(&quot;$&quot;* &quot;-&quot;??_);_(@_)"/>
    <numFmt numFmtId="173" formatCode="m/d/yy"/>
  </numFmts>
  <fonts count="80">
    <font>
      <sz val="10"/>
      <name val="Arial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63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u/>
      <sz val="12"/>
      <name val="Arial"/>
      <family val="2"/>
    </font>
    <font>
      <b/>
      <sz val="10"/>
      <color indexed="43"/>
      <name val="Arial"/>
      <family val="2"/>
    </font>
    <font>
      <b/>
      <sz val="10"/>
      <color indexed="28"/>
      <name val="Arial"/>
      <family val="2"/>
    </font>
    <font>
      <sz val="10"/>
      <name val="COUR"/>
      <family val="3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b/>
      <i/>
      <sz val="10"/>
      <name val="Arial"/>
      <family val="2"/>
    </font>
    <font>
      <b/>
      <sz val="10"/>
      <color indexed="24"/>
      <name val="Arial"/>
      <family val="2"/>
    </font>
    <font>
      <sz val="9"/>
      <name val="Arial"/>
      <family val="2"/>
    </font>
    <font>
      <u/>
      <sz val="7.5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63"/>
      <name val="Arial"/>
      <family val="2"/>
    </font>
    <font>
      <sz val="11"/>
      <color indexed="63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8"/>
      <color rgb="FF0000FF"/>
      <name val="Arial"/>
      <family val="2"/>
    </font>
    <font>
      <sz val="11"/>
      <color indexed="8"/>
      <name val="Calibri"/>
      <family val="2"/>
    </font>
    <font>
      <i/>
      <sz val="11"/>
      <color indexed="55"/>
      <name val="Calibri"/>
      <family val="2"/>
    </font>
    <font>
      <b/>
      <sz val="11"/>
      <color indexed="8"/>
      <name val="Calibri"/>
      <family val="2"/>
    </font>
    <font>
      <b/>
      <sz val="9.5"/>
      <color rgb="FFFF0000"/>
      <name val="MS Sans Serif"/>
      <family val="2"/>
    </font>
    <font>
      <b/>
      <sz val="10"/>
      <color rgb="FFFF0000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patternFill patternType="solid">
        <fgColor indexed="55"/>
      </patternFill>
    </fill>
    <fill>
      <patternFill patternType="solid">
        <fgColor indexed="28"/>
        <bgColor indexed="24"/>
      </patternFill>
    </fill>
    <fill>
      <patternFill patternType="solid">
        <fgColor indexed="28"/>
        <bgColor indexed="20"/>
      </patternFill>
    </fill>
    <fill>
      <patternFill patternType="solid">
        <fgColor indexed="31"/>
        <bgColor indexed="24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7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43"/>
      </left>
      <right style="thin">
        <color indexed="43"/>
      </right>
      <top style="thin">
        <color indexed="43"/>
      </top>
      <bottom style="thin">
        <color indexed="43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4">
    <xf numFmtId="0" fontId="0" fillId="0" borderId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54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54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54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54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54" fillId="3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54" fillId="36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54" fillId="37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54" fillId="38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54" fillId="1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54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54" fillId="39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54" fillId="5" borderId="0" applyNumberFormat="0" applyBorder="0" applyAlignment="0" applyProtection="0"/>
    <xf numFmtId="0" fontId="17" fillId="16" borderId="0" applyNumberFormat="0" applyBorder="0" applyAlignment="0" applyProtection="0"/>
    <xf numFmtId="0" fontId="39" fillId="17" borderId="0" applyNumberFormat="0" applyBorder="0" applyAlignment="0" applyProtection="0"/>
    <xf numFmtId="0" fontId="57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57" fillId="40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57" fillId="13" borderId="0" applyNumberFormat="0" applyBorder="0" applyAlignment="0" applyProtection="0"/>
    <xf numFmtId="0" fontId="17" fillId="18" borderId="0" applyNumberFormat="0" applyBorder="0" applyAlignment="0" applyProtection="0"/>
    <xf numFmtId="0" fontId="39" fillId="14" borderId="0" applyNumberFormat="0" applyBorder="0" applyAlignment="0" applyProtection="0"/>
    <xf numFmtId="0" fontId="57" fillId="14" borderId="0" applyNumberFormat="0" applyBorder="0" applyAlignment="0" applyProtection="0"/>
    <xf numFmtId="0" fontId="17" fillId="17" borderId="0" applyNumberFormat="0" applyBorder="0" applyAlignment="0" applyProtection="0"/>
    <xf numFmtId="0" fontId="39" fillId="17" borderId="0" applyNumberFormat="0" applyBorder="0" applyAlignment="0" applyProtection="0"/>
    <xf numFmtId="0" fontId="57" fillId="3" borderId="0" applyNumberFormat="0" applyBorder="0" applyAlignment="0" applyProtection="0"/>
    <xf numFmtId="0" fontId="17" fillId="19" borderId="0" applyNumberFormat="0" applyBorder="0" applyAlignment="0" applyProtection="0"/>
    <xf numFmtId="0" fontId="39" fillId="5" borderId="0" applyNumberFormat="0" applyBorder="0" applyAlignment="0" applyProtection="0"/>
    <xf numFmtId="0" fontId="57" fillId="5" borderId="0" applyNumberFormat="0" applyBorder="0" applyAlignment="0" applyProtection="0"/>
    <xf numFmtId="0" fontId="17" fillId="20" borderId="0" applyNumberFormat="0" applyBorder="0" applyAlignment="0" applyProtection="0"/>
    <xf numFmtId="0" fontId="39" fillId="17" borderId="0" applyNumberFormat="0" applyBorder="0" applyAlignment="0" applyProtection="0"/>
    <xf numFmtId="0" fontId="57" fillId="21" borderId="0" applyNumberFormat="0" applyBorder="0" applyAlignment="0" applyProtection="0"/>
    <xf numFmtId="0" fontId="17" fillId="22" borderId="0" applyNumberFormat="0" applyBorder="0" applyAlignment="0" applyProtection="0"/>
    <xf numFmtId="0" fontId="39" fillId="22" borderId="0" applyNumberFormat="0" applyBorder="0" applyAlignment="0" applyProtection="0"/>
    <xf numFmtId="0" fontId="57" fillId="41" borderId="0" applyNumberFormat="0" applyBorder="0" applyAlignment="0" applyProtection="0"/>
    <xf numFmtId="0" fontId="17" fillId="23" borderId="0" applyNumberFormat="0" applyBorder="0" applyAlignment="0" applyProtection="0"/>
    <xf numFmtId="0" fontId="39" fillId="23" borderId="0" applyNumberFormat="0" applyBorder="0" applyAlignment="0" applyProtection="0"/>
    <xf numFmtId="0" fontId="57" fillId="42" borderId="0" applyNumberFormat="0" applyBorder="0" applyAlignment="0" applyProtection="0"/>
    <xf numFmtId="0" fontId="17" fillId="18" borderId="0" applyNumberFormat="0" applyBorder="0" applyAlignment="0" applyProtection="0"/>
    <xf numFmtId="0" fontId="39" fillId="24" borderId="0" applyNumberFormat="0" applyBorder="0" applyAlignment="0" applyProtection="0"/>
    <xf numFmtId="0" fontId="57" fillId="24" borderId="0" applyNumberFormat="0" applyBorder="0" applyAlignment="0" applyProtection="0"/>
    <xf numFmtId="0" fontId="17" fillId="17" borderId="0" applyNumberFormat="0" applyBorder="0" applyAlignment="0" applyProtection="0"/>
    <xf numFmtId="0" fontId="39" fillId="17" borderId="0" applyNumberFormat="0" applyBorder="0" applyAlignment="0" applyProtection="0"/>
    <xf numFmtId="0" fontId="57" fillId="3" borderId="0" applyNumberFormat="0" applyBorder="0" applyAlignment="0" applyProtection="0"/>
    <xf numFmtId="0" fontId="17" fillId="25" borderId="0" applyNumberFormat="0" applyBorder="0" applyAlignment="0" applyProtection="0"/>
    <xf numFmtId="0" fontId="39" fillId="25" borderId="0" applyNumberFormat="0" applyBorder="0" applyAlignment="0" applyProtection="0"/>
    <xf numFmtId="0" fontId="57" fillId="43" borderId="0" applyNumberFormat="0" applyBorder="0" applyAlignment="0" applyProtection="0"/>
    <xf numFmtId="0" fontId="18" fillId="4" borderId="0" applyNumberFormat="0" applyBorder="0" applyAlignment="0" applyProtection="0"/>
    <xf numFmtId="0" fontId="40" fillId="4" borderId="0" applyNumberFormat="0" applyBorder="0" applyAlignment="0" applyProtection="0"/>
    <xf numFmtId="0" fontId="58" fillId="44" borderId="0" applyNumberFormat="0" applyBorder="0" applyAlignment="0" applyProtection="0"/>
    <xf numFmtId="0" fontId="19" fillId="14" borderId="1" applyNumberFormat="0" applyAlignment="0" applyProtection="0"/>
    <xf numFmtId="0" fontId="41" fillId="26" borderId="2" applyNumberFormat="0" applyAlignment="0" applyProtection="0"/>
    <xf numFmtId="0" fontId="59" fillId="9" borderId="28" applyNumberFormat="0" applyAlignment="0" applyProtection="0"/>
    <xf numFmtId="0" fontId="20" fillId="27" borderId="3" applyNumberFormat="0" applyAlignment="0" applyProtection="0"/>
    <xf numFmtId="0" fontId="42" fillId="27" borderId="3" applyNumberFormat="0" applyAlignment="0" applyProtection="0"/>
    <xf numFmtId="0" fontId="60" fillId="45" borderId="29" applyNumberFormat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0" fontId="8" fillId="0" borderId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14" fontId="8" fillId="0" borderId="0" applyFont="0" applyFill="0" applyBorder="0" applyAlignment="0" applyProtection="0"/>
    <xf numFmtId="14" fontId="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2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22" fillId="6" borderId="0" applyNumberFormat="0" applyBorder="0" applyAlignment="0" applyProtection="0"/>
    <xf numFmtId="0" fontId="43" fillId="6" borderId="0" applyNumberFormat="0" applyBorder="0" applyAlignment="0" applyProtection="0"/>
    <xf numFmtId="0" fontId="62" fillId="46" borderId="0" applyNumberFormat="0" applyBorder="0" applyAlignment="0" applyProtection="0"/>
    <xf numFmtId="0" fontId="6" fillId="0" borderId="0">
      <alignment horizontal="left"/>
    </xf>
    <xf numFmtId="0" fontId="51" fillId="0" borderId="4" applyNumberFormat="0" applyFill="0" applyAlignment="0" applyProtection="0"/>
    <xf numFmtId="0" fontId="11" fillId="0" borderId="0">
      <alignment horizontal="left"/>
    </xf>
    <xf numFmtId="0" fontId="52" fillId="0" borderId="5" applyNumberFormat="0" applyFill="0" applyAlignment="0" applyProtection="0"/>
    <xf numFmtId="0" fontId="3" fillId="0" borderId="0">
      <alignment horizontal="left"/>
    </xf>
    <xf numFmtId="0" fontId="5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24" fillId="5" borderId="1" applyNumberFormat="0" applyAlignment="0" applyProtection="0"/>
    <xf numFmtId="0" fontId="45" fillId="5" borderId="2" applyNumberFormat="0" applyAlignment="0" applyProtection="0"/>
    <xf numFmtId="0" fontId="63" fillId="47" borderId="28" applyNumberFormat="0" applyAlignment="0" applyProtection="0"/>
    <xf numFmtId="37" fontId="12" fillId="28" borderId="7" applyAlignment="0">
      <alignment horizontal="center" vertical="center" wrapText="1"/>
    </xf>
    <xf numFmtId="37" fontId="12" fillId="28" borderId="7" applyAlignment="0">
      <alignment horizontal="center" vertical="center" wrapText="1"/>
    </xf>
    <xf numFmtId="37" fontId="12" fillId="29" borderId="7" applyAlignment="0"/>
    <xf numFmtId="37" fontId="8" fillId="30" borderId="8" applyProtection="0">
      <alignment vertical="center" wrapText="1"/>
    </xf>
    <xf numFmtId="37" fontId="8" fillId="30" borderId="8" applyProtection="0">
      <alignment vertical="center" wrapText="1"/>
    </xf>
    <xf numFmtId="37" fontId="8" fillId="30" borderId="8" applyProtection="0">
      <alignment vertical="center" wrapText="1"/>
    </xf>
    <xf numFmtId="37" fontId="8" fillId="31" borderId="8" applyProtection="0">
      <alignment vertical="center" wrapText="1"/>
    </xf>
    <xf numFmtId="37" fontId="20" fillId="28" borderId="9" applyProtection="0">
      <alignment vertical="center" wrapText="1"/>
    </xf>
    <xf numFmtId="37" fontId="13" fillId="32" borderId="10" applyAlignment="0">
      <alignment horizontal="center" vertical="center" wrapText="1"/>
    </xf>
    <xf numFmtId="37" fontId="13" fillId="32" borderId="10" applyAlignment="0">
      <alignment horizontal="center" vertical="center" wrapText="1"/>
    </xf>
    <xf numFmtId="37" fontId="13" fillId="33" borderId="10" applyAlignment="0"/>
    <xf numFmtId="37" fontId="36" fillId="32" borderId="11"/>
    <xf numFmtId="37" fontId="10" fillId="34" borderId="11" applyProtection="0">
      <alignment vertical="center" wrapText="1"/>
    </xf>
    <xf numFmtId="37" fontId="16" fillId="34" borderId="11" applyProtection="0">
      <alignment vertical="center" wrapText="1"/>
    </xf>
    <xf numFmtId="37" fontId="16" fillId="34" borderId="11" applyProtection="0">
      <alignment vertical="center" wrapText="1"/>
    </xf>
    <xf numFmtId="37" fontId="16" fillId="35" borderId="11" applyProtection="0">
      <alignment vertical="center" wrapText="1"/>
    </xf>
    <xf numFmtId="0" fontId="25" fillId="0" borderId="12" applyNumberFormat="0" applyFill="0" applyAlignment="0" applyProtection="0"/>
    <xf numFmtId="0" fontId="46" fillId="0" borderId="12" applyNumberFormat="0" applyFill="0" applyAlignment="0" applyProtection="0"/>
    <xf numFmtId="0" fontId="64" fillId="0" borderId="30" applyNumberFormat="0" applyFill="0" applyAlignment="0" applyProtection="0"/>
    <xf numFmtId="0" fontId="26" fillId="13" borderId="0" applyNumberFormat="0" applyBorder="0" applyAlignment="0" applyProtection="0"/>
    <xf numFmtId="0" fontId="47" fillId="13" borderId="0" applyNumberFormat="0" applyBorder="0" applyAlignment="0" applyProtection="0"/>
    <xf numFmtId="0" fontId="65" fillId="48" borderId="0" applyNumberFormat="0" applyBorder="0" applyAlignment="0" applyProtection="0"/>
    <xf numFmtId="0" fontId="15" fillId="0" borderId="0">
      <alignment vertical="top"/>
    </xf>
    <xf numFmtId="0" fontId="8" fillId="0" borderId="0"/>
    <xf numFmtId="0" fontId="16" fillId="0" borderId="0">
      <alignment vertical="top"/>
    </xf>
    <xf numFmtId="0" fontId="8" fillId="0" borderId="0"/>
    <xf numFmtId="0" fontId="9" fillId="0" borderId="0"/>
    <xf numFmtId="0" fontId="8" fillId="0" borderId="0"/>
    <xf numFmtId="0" fontId="55" fillId="0" borderId="0"/>
    <xf numFmtId="0" fontId="56" fillId="0" borderId="0"/>
    <xf numFmtId="0" fontId="8" fillId="0" borderId="0"/>
    <xf numFmtId="0" fontId="31" fillId="7" borderId="13" applyNumberFormat="0" applyFont="0" applyAlignment="0" applyProtection="0"/>
    <xf numFmtId="0" fontId="8" fillId="7" borderId="13" applyNumberFormat="0" applyFont="0" applyAlignment="0" applyProtection="0"/>
    <xf numFmtId="0" fontId="31" fillId="7" borderId="13" applyNumberFormat="0" applyFont="0" applyAlignment="0" applyProtection="0"/>
    <xf numFmtId="0" fontId="54" fillId="49" borderId="31" applyNumberFormat="0" applyFont="0" applyAlignment="0" applyProtection="0"/>
    <xf numFmtId="0" fontId="4" fillId="14" borderId="14" applyNumberFormat="0" applyAlignment="0" applyProtection="0"/>
    <xf numFmtId="0" fontId="48" fillId="26" borderId="14" applyNumberFormat="0" applyAlignment="0" applyProtection="0"/>
    <xf numFmtId="0" fontId="66" fillId="9" borderId="32" applyNumberFormat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2" fillId="0" borderId="0" applyFont="0" applyFill="0" applyBorder="0" applyAlignment="0" applyProtection="0">
      <alignment horizontal="right"/>
    </xf>
    <xf numFmtId="165" fontId="8" fillId="0" borderId="0" applyFont="0" applyFill="0" applyBorder="0" applyAlignment="0" applyProtection="0">
      <alignment horizontal="right"/>
    </xf>
    <xf numFmtId="0" fontId="3" fillId="0" borderId="0">
      <alignment horizontal="left"/>
    </xf>
    <xf numFmtId="0" fontId="2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4" fillId="0" borderId="16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" fillId="0" borderId="0"/>
    <xf numFmtId="0" fontId="2" fillId="0" borderId="0"/>
    <xf numFmtId="0" fontId="70" fillId="26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26" borderId="0" applyNumberFormat="0" applyBorder="0" applyAlignment="0" applyProtection="0"/>
    <xf numFmtId="0" fontId="70" fillId="10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14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3" borderId="0" applyNumberFormat="0" applyBorder="0" applyAlignment="0" applyProtection="0"/>
    <xf numFmtId="0" fontId="70" fillId="3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39" fillId="17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0" fontId="8" fillId="0" borderId="0"/>
    <xf numFmtId="0" fontId="39" fillId="5" borderId="0" applyNumberFormat="0" applyBorder="0" applyAlignment="0" applyProtection="0"/>
    <xf numFmtId="0" fontId="39" fillId="17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17" borderId="0" applyNumberFormat="0" applyBorder="0" applyAlignment="0" applyProtection="0"/>
    <xf numFmtId="0" fontId="39" fillId="25" borderId="0" applyNumberFormat="0" applyBorder="0" applyAlignment="0" applyProtection="0"/>
    <xf numFmtId="0" fontId="40" fillId="4" borderId="0" applyNumberFormat="0" applyBorder="0" applyAlignment="0" applyProtection="0"/>
    <xf numFmtId="0" fontId="41" fillId="26" borderId="2" applyNumberFormat="0" applyAlignment="0" applyProtection="0"/>
    <xf numFmtId="0" fontId="42" fillId="27" borderId="3" applyNumberFormat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0" fontId="8" fillId="0" borderId="0" applyFill="0" applyBorder="0" applyAlignment="0" applyProtection="0"/>
    <xf numFmtId="0" fontId="71" fillId="0" borderId="0" applyNumberFormat="0" applyFill="0" applyBorder="0" applyAlignment="0" applyProtection="0"/>
    <xf numFmtId="0" fontId="43" fillId="6" borderId="0" applyNumberFormat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5" borderId="2" applyNumberFormat="0" applyAlignment="0" applyProtection="0"/>
    <xf numFmtId="37" fontId="12" fillId="29" borderId="7" applyAlignment="0"/>
    <xf numFmtId="37" fontId="8" fillId="31" borderId="8" applyProtection="0">
      <alignment vertical="center" wrapText="1"/>
    </xf>
    <xf numFmtId="37" fontId="8" fillId="30" borderId="8" applyProtection="0">
      <alignment vertical="center" wrapText="1"/>
    </xf>
    <xf numFmtId="37" fontId="13" fillId="33" borderId="10" applyAlignment="0"/>
    <xf numFmtId="37" fontId="16" fillId="35" borderId="11" applyProtection="0">
      <alignment vertical="center" wrapText="1"/>
    </xf>
    <xf numFmtId="37" fontId="16" fillId="34" borderId="11" applyProtection="0">
      <alignment vertical="center" wrapText="1"/>
    </xf>
    <xf numFmtId="0" fontId="46" fillId="0" borderId="12" applyNumberFormat="0" applyFill="0" applyAlignment="0" applyProtection="0"/>
    <xf numFmtId="0" fontId="47" fillId="13" borderId="0" applyNumberFormat="0" applyBorder="0" applyAlignment="0" applyProtection="0"/>
    <xf numFmtId="0" fontId="16" fillId="0" borderId="0"/>
    <xf numFmtId="0" fontId="16" fillId="0" borderId="0"/>
    <xf numFmtId="0" fontId="31" fillId="0" borderId="0"/>
    <xf numFmtId="0" fontId="16" fillId="0" borderId="0"/>
    <xf numFmtId="0" fontId="8" fillId="7" borderId="13" applyNumberFormat="0" applyFont="0" applyAlignment="0" applyProtection="0"/>
    <xf numFmtId="0" fontId="48" fillId="26" borderId="14" applyNumberFormat="0" applyAlignment="0" applyProtection="0"/>
    <xf numFmtId="9" fontId="31" fillId="0" borderId="0" applyFont="0" applyFill="0" applyBorder="0" applyAlignment="0" applyProtection="0"/>
    <xf numFmtId="9" fontId="8" fillId="0" borderId="0" applyFill="0" applyBorder="0" applyAlignment="0" applyProtection="0"/>
    <xf numFmtId="0" fontId="72" fillId="0" borderId="33" applyNumberFormat="0" applyFill="0" applyAlignment="0" applyProtection="0"/>
    <xf numFmtId="0" fontId="5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>
      <alignment horizontal="right"/>
    </xf>
    <xf numFmtId="0" fontId="7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" borderId="13" applyNumberFormat="0" applyFon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2" fillId="0" borderId="33" applyNumberFormat="0" applyFill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70" fontId="8" fillId="0" borderId="0" applyFill="0" applyBorder="0" applyAlignment="0" applyProtection="0"/>
    <xf numFmtId="169" fontId="8" fillId="0" borderId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70" fillId="5" borderId="0" applyNumberFormat="0" applyBorder="0" applyAlignment="0" applyProtection="0"/>
    <xf numFmtId="0" fontId="70" fillId="3" borderId="0" applyNumberFormat="0" applyBorder="0" applyAlignment="0" applyProtection="0"/>
    <xf numFmtId="0" fontId="70" fillId="14" borderId="0" applyNumberFormat="0" applyBorder="0" applyAlignment="0" applyProtection="0"/>
    <xf numFmtId="0" fontId="70" fillId="13" borderId="0" applyNumberFormat="0" applyBorder="0" applyAlignment="0" applyProtection="0"/>
    <xf numFmtId="9" fontId="8" fillId="0" borderId="0" applyFont="0" applyFill="0" applyBorder="0" applyAlignment="0" applyProtection="0"/>
    <xf numFmtId="0" fontId="70" fillId="11" borderId="0" applyNumberFormat="0" applyBorder="0" applyAlignment="0" applyProtection="0"/>
    <xf numFmtId="0" fontId="70" fillId="5" borderId="0" applyNumberFormat="0" applyBorder="0" applyAlignment="0" applyProtection="0"/>
    <xf numFmtId="0" fontId="70" fillId="7" borderId="0" applyNumberFormat="0" applyBorder="0" applyAlignment="0" applyProtection="0"/>
    <xf numFmtId="0" fontId="70" fillId="5" borderId="0" applyNumberFormat="0" applyBorder="0" applyAlignment="0" applyProtection="0"/>
    <xf numFmtId="167" fontId="2" fillId="0" borderId="0" applyFont="0" applyFill="0" applyBorder="0" applyAlignment="0" applyProtection="0">
      <alignment horizontal="right"/>
    </xf>
    <xf numFmtId="44" fontId="76" fillId="0" borderId="0" applyFont="0" applyFill="0" applyBorder="0" applyAlignment="0" applyProtection="0"/>
  </cellStyleXfs>
  <cellXfs count="226">
    <xf numFmtId="0" fontId="0" fillId="0" borderId="0" xfId="0"/>
    <xf numFmtId="164" fontId="0" fillId="0" borderId="0" xfId="82" applyNumberFormat="1" applyFont="1"/>
    <xf numFmtId="164" fontId="0" fillId="0" borderId="17" xfId="82" applyNumberFormat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1" fontId="7" fillId="0" borderId="0" xfId="0" applyNumberFormat="1" applyFont="1" applyAlignment="1">
      <alignment horizontal="center"/>
    </xf>
    <xf numFmtId="41" fontId="7" fillId="0" borderId="0" xfId="0" applyNumberFormat="1" applyFont="1"/>
    <xf numFmtId="164" fontId="7" fillId="0" borderId="0" xfId="82" applyNumberFormat="1" applyFont="1"/>
    <xf numFmtId="14" fontId="0" fillId="0" borderId="0" xfId="0" applyNumberFormat="1"/>
    <xf numFmtId="0" fontId="6" fillId="0" borderId="0" xfId="0" applyFont="1" applyAlignment="1">
      <alignment horizontal="center" wrapText="1"/>
    </xf>
    <xf numFmtId="0" fontId="8" fillId="0" borderId="0" xfId="0" applyFont="1"/>
    <xf numFmtId="41" fontId="7" fillId="0" borderId="0" xfId="82" applyNumberFormat="1" applyFont="1"/>
    <xf numFmtId="166" fontId="6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68" fontId="6" fillId="0" borderId="0" xfId="0" applyNumberFormat="1" applyFont="1" applyAlignment="1">
      <alignment horizontal="left"/>
    </xf>
    <xf numFmtId="164" fontId="0" fillId="0" borderId="0" xfId="82" applyNumberFormat="1" applyFont="1" applyFill="1"/>
    <xf numFmtId="41" fontId="7" fillId="0" borderId="0" xfId="0" applyNumberFormat="1" applyFont="1" applyAlignment="1">
      <alignment horizontal="left"/>
    </xf>
    <xf numFmtId="10" fontId="0" fillId="0" borderId="0" xfId="220" applyNumberFormat="1" applyFont="1" applyBorder="1"/>
    <xf numFmtId="164" fontId="7" fillId="0" borderId="0" xfId="0" applyNumberFormat="1" applyFont="1"/>
    <xf numFmtId="164" fontId="6" fillId="0" borderId="0" xfId="0" applyNumberFormat="1" applyFont="1" applyAlignment="1">
      <alignment horizontal="center" wrapText="1"/>
    </xf>
    <xf numFmtId="49" fontId="7" fillId="0" borderId="0" xfId="0" applyNumberFormat="1" applyFont="1"/>
    <xf numFmtId="41" fontId="6" fillId="0" borderId="20" xfId="0" applyNumberFormat="1" applyFont="1" applyBorder="1"/>
    <xf numFmtId="43" fontId="0" fillId="0" borderId="0" xfId="82" applyFont="1" applyFill="1"/>
    <xf numFmtId="0" fontId="69" fillId="0" borderId="0" xfId="0" quotePrefix="1" applyFont="1" applyAlignment="1">
      <alignment horizontal="left"/>
    </xf>
    <xf numFmtId="38" fontId="7" fillId="0" borderId="0" xfId="0" applyNumberFormat="1" applyFont="1"/>
    <xf numFmtId="0" fontId="0" fillId="0" borderId="22" xfId="0" applyBorder="1"/>
    <xf numFmtId="0" fontId="0" fillId="0" borderId="24" xfId="0" applyBorder="1"/>
    <xf numFmtId="0" fontId="0" fillId="0" borderId="26" xfId="0" applyBorder="1"/>
    <xf numFmtId="0" fontId="0" fillId="0" borderId="23" xfId="0" applyBorder="1"/>
    <xf numFmtId="166" fontId="3" fillId="0" borderId="0" xfId="0" applyNumberFormat="1" applyFont="1" applyAlignment="1">
      <alignment horizontal="center"/>
    </xf>
    <xf numFmtId="0" fontId="9" fillId="0" borderId="0" xfId="208"/>
    <xf numFmtId="43" fontId="56" fillId="0" borderId="0" xfId="87" applyFont="1"/>
    <xf numFmtId="43" fontId="56" fillId="0" borderId="0" xfId="87" applyFont="1" applyFill="1" applyBorder="1"/>
    <xf numFmtId="43" fontId="9" fillId="0" borderId="0" xfId="208" applyNumberFormat="1"/>
    <xf numFmtId="43" fontId="34" fillId="0" borderId="0" xfId="86" applyFont="1"/>
    <xf numFmtId="0" fontId="32" fillId="0" borderId="0" xfId="208" applyFont="1" applyAlignment="1">
      <alignment horizontal="center"/>
    </xf>
    <xf numFmtId="43" fontId="32" fillId="0" borderId="0" xfId="87" applyFont="1" applyFill="1" applyBorder="1" applyAlignment="1">
      <alignment horizontal="center"/>
    </xf>
    <xf numFmtId="0" fontId="3" fillId="0" borderId="0" xfId="208" applyFont="1"/>
    <xf numFmtId="0" fontId="8" fillId="0" borderId="0" xfId="208" applyFont="1"/>
    <xf numFmtId="43" fontId="3" fillId="0" borderId="0" xfId="208" applyNumberFormat="1" applyFont="1"/>
    <xf numFmtId="43" fontId="3" fillId="0" borderId="0" xfId="87" applyFont="1" applyFill="1" applyBorder="1"/>
    <xf numFmtId="0" fontId="33" fillId="0" borderId="0" xfId="208" applyFont="1"/>
    <xf numFmtId="10" fontId="9" fillId="0" borderId="0" xfId="208" quotePrefix="1" applyNumberFormat="1"/>
    <xf numFmtId="43" fontId="33" fillId="0" borderId="0" xfId="87" applyFont="1" applyFill="1" applyBorder="1" applyAlignment="1">
      <alignment horizontal="center"/>
    </xf>
    <xf numFmtId="0" fontId="5" fillId="0" borderId="0" xfId="208" applyFont="1"/>
    <xf numFmtId="43" fontId="56" fillId="0" borderId="0" xfId="87" applyFont="1" applyFill="1" applyBorder="1" applyAlignment="1">
      <alignment horizontal="center"/>
    </xf>
    <xf numFmtId="43" fontId="3" fillId="0" borderId="0" xfId="87" applyFont="1" applyFill="1" applyBorder="1" applyAlignment="1">
      <alignment horizontal="center"/>
    </xf>
    <xf numFmtId="43" fontId="35" fillId="0" borderId="0" xfId="87" applyFont="1" applyFill="1" applyBorder="1" applyAlignment="1">
      <alignment horizontal="center"/>
    </xf>
    <xf numFmtId="0" fontId="9" fillId="0" borderId="0" xfId="208" quotePrefix="1"/>
    <xf numFmtId="0" fontId="69" fillId="0" borderId="0" xfId="208" quotePrefix="1" applyFont="1"/>
    <xf numFmtId="43" fontId="67" fillId="0" borderId="0" xfId="87" applyFont="1" applyFill="1" applyBorder="1"/>
    <xf numFmtId="0" fontId="56" fillId="0" borderId="0" xfId="211"/>
    <xf numFmtId="0" fontId="3" fillId="0" borderId="0" xfId="0" applyFont="1" applyAlignment="1">
      <alignment horizontal="right"/>
    </xf>
    <xf numFmtId="43" fontId="0" fillId="0" borderId="0" xfId="0" applyNumberFormat="1"/>
    <xf numFmtId="165" fontId="7" fillId="0" borderId="0" xfId="336" applyFont="1" applyBorder="1" applyAlignment="1" applyProtection="1">
      <protection locked="0"/>
    </xf>
    <xf numFmtId="165" fontId="7" fillId="0" borderId="0" xfId="336" applyFont="1" applyFill="1" applyBorder="1" applyAlignment="1" applyProtection="1">
      <protection locked="0"/>
    </xf>
    <xf numFmtId="165" fontId="37" fillId="0" borderId="0" xfId="336" applyFont="1" applyBorder="1" applyAlignment="1" applyProtection="1">
      <protection locked="0"/>
    </xf>
    <xf numFmtId="165" fontId="7" fillId="0" borderId="27" xfId="256" applyFont="1" applyBorder="1" applyAlignment="1" applyProtection="1">
      <protection locked="0"/>
    </xf>
    <xf numFmtId="0" fontId="2" fillId="0" borderId="0" xfId="0" applyFont="1"/>
    <xf numFmtId="37" fontId="7" fillId="52" borderId="19" xfId="0" applyNumberFormat="1" applyFont="1" applyFill="1" applyBorder="1" applyAlignment="1" applyProtection="1">
      <alignment horizontal="center" wrapText="1"/>
      <protection locked="0"/>
    </xf>
    <xf numFmtId="37" fontId="7" fillId="52" borderId="19" xfId="0" quotePrefix="1" applyNumberFormat="1" applyFont="1" applyFill="1" applyBorder="1" applyAlignment="1" applyProtection="1">
      <alignment horizontal="center" wrapText="1"/>
      <protection locked="0"/>
    </xf>
    <xf numFmtId="0" fontId="3" fillId="0" borderId="17" xfId="0" applyFont="1" applyBorder="1"/>
    <xf numFmtId="10" fontId="0" fillId="0" borderId="0" xfId="220" applyNumberFormat="1" applyFont="1"/>
    <xf numFmtId="9" fontId="3" fillId="0" borderId="17" xfId="220" applyFont="1" applyBorder="1"/>
    <xf numFmtId="171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37" fontId="3" fillId="0" borderId="35" xfId="0" applyNumberFormat="1" applyFont="1" applyBorder="1" applyAlignment="1" applyProtection="1">
      <alignment horizontal="left" wrapText="1"/>
      <protection locked="0"/>
    </xf>
    <xf numFmtId="37" fontId="3" fillId="0" borderId="35" xfId="0" applyNumberFormat="1" applyFont="1" applyBorder="1" applyAlignment="1" applyProtection="1">
      <alignment horizontal="center" wrapText="1"/>
      <protection locked="0"/>
    </xf>
    <xf numFmtId="3" fontId="3" fillId="0" borderId="36" xfId="0" applyNumberFormat="1" applyFont="1" applyBorder="1" applyAlignment="1" applyProtection="1">
      <alignment horizontal="center" wrapText="1"/>
      <protection locked="0"/>
    </xf>
    <xf numFmtId="0" fontId="3" fillId="0" borderId="37" xfId="0" applyFont="1" applyBorder="1" applyAlignment="1" applyProtection="1">
      <alignment horizontal="center"/>
      <protection locked="0"/>
    </xf>
    <xf numFmtId="0" fontId="2" fillId="0" borderId="38" xfId="0" applyFont="1" applyBorder="1" applyProtection="1">
      <protection locked="0"/>
    </xf>
    <xf numFmtId="3" fontId="0" fillId="0" borderId="39" xfId="0" applyNumberFormat="1" applyBorder="1" applyProtection="1">
      <protection locked="0"/>
    </xf>
    <xf numFmtId="0" fontId="68" fillId="0" borderId="41" xfId="0" applyFont="1" applyBorder="1" applyAlignment="1" applyProtection="1">
      <alignment horizontal="left"/>
      <protection locked="0"/>
    </xf>
    <xf numFmtId="49" fontId="2" fillId="0" borderId="43" xfId="0" applyNumberFormat="1" applyFont="1" applyBorder="1" applyAlignment="1" applyProtection="1">
      <alignment horizontal="center"/>
      <protection locked="0"/>
    </xf>
    <xf numFmtId="0" fontId="2" fillId="0" borderId="41" xfId="0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7" fontId="2" fillId="0" borderId="35" xfId="0" applyNumberFormat="1" applyFont="1" applyBorder="1" applyAlignment="1" applyProtection="1">
      <alignment horizontal="left" wrapText="1"/>
      <protection locked="0"/>
    </xf>
    <xf numFmtId="0" fontId="2" fillId="0" borderId="38" xfId="0" applyFont="1" applyBorder="1" applyAlignment="1" applyProtection="1">
      <alignment horizontal="left"/>
      <protection locked="0"/>
    </xf>
    <xf numFmtId="0" fontId="2" fillId="0" borderId="41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47" xfId="0" applyFont="1" applyBorder="1" applyProtection="1">
      <protection locked="0"/>
    </xf>
    <xf numFmtId="3" fontId="0" fillId="0" borderId="48" xfId="0" applyNumberFormat="1" applyBorder="1" applyProtection="1">
      <protection locked="0"/>
    </xf>
    <xf numFmtId="0" fontId="2" fillId="0" borderId="40" xfId="0" quotePrefix="1" applyFont="1" applyBorder="1" applyAlignment="1" applyProtection="1">
      <alignment horizontal="center"/>
      <protection locked="0"/>
    </xf>
    <xf numFmtId="49" fontId="2" fillId="0" borderId="43" xfId="0" quotePrefix="1" applyNumberFormat="1" applyFont="1" applyBorder="1" applyAlignment="1" applyProtection="1">
      <alignment horizontal="center"/>
      <protection locked="0"/>
    </xf>
    <xf numFmtId="3" fontId="0" fillId="0" borderId="42" xfId="0" applyNumberFormat="1" applyBorder="1" applyProtection="1">
      <protection locked="0"/>
    </xf>
    <xf numFmtId="37" fontId="3" fillId="0" borderId="50" xfId="0" applyNumberFormat="1" applyFont="1" applyBorder="1" applyAlignment="1" applyProtection="1">
      <alignment horizontal="center" wrapText="1"/>
      <protection locked="0"/>
    </xf>
    <xf numFmtId="37" fontId="2" fillId="0" borderId="50" xfId="0" applyNumberFormat="1" applyFont="1" applyBorder="1" applyAlignment="1" applyProtection="1">
      <alignment horizontal="center" wrapText="1"/>
      <protection locked="0"/>
    </xf>
    <xf numFmtId="3" fontId="3" fillId="0" borderId="51" xfId="0" applyNumberFormat="1" applyFont="1" applyBorder="1" applyAlignment="1" applyProtection="1">
      <alignment horizontal="center" wrapText="1"/>
      <protection locked="0"/>
    </xf>
    <xf numFmtId="3" fontId="0" fillId="0" borderId="52" xfId="0" applyNumberFormat="1" applyBorder="1" applyProtection="1">
      <protection locked="0"/>
    </xf>
    <xf numFmtId="3" fontId="0" fillId="0" borderId="53" xfId="0" applyNumberFormat="1" applyBorder="1" applyProtection="1">
      <protection locked="0"/>
    </xf>
    <xf numFmtId="3" fontId="0" fillId="0" borderId="54" xfId="0" applyNumberFormat="1" applyBorder="1" applyProtection="1">
      <protection locked="0"/>
    </xf>
    <xf numFmtId="3" fontId="0" fillId="0" borderId="0" xfId="0" applyNumberFormat="1" applyProtection="1">
      <protection locked="0"/>
    </xf>
    <xf numFmtId="37" fontId="2" fillId="0" borderId="39" xfId="0" applyNumberFormat="1" applyFont="1" applyBorder="1" applyProtection="1">
      <protection locked="0"/>
    </xf>
    <xf numFmtId="37" fontId="2" fillId="0" borderId="42" xfId="0" applyNumberFormat="1" applyFont="1" applyBorder="1" applyProtection="1">
      <protection locked="0"/>
    </xf>
    <xf numFmtId="0" fontId="2" fillId="0" borderId="42" xfId="0" applyFont="1" applyBorder="1" applyProtection="1">
      <protection locked="0"/>
    </xf>
    <xf numFmtId="3" fontId="2" fillId="0" borderId="40" xfId="0" quotePrefix="1" applyNumberFormat="1" applyFont="1" applyBorder="1" applyAlignment="1" applyProtection="1">
      <alignment horizontal="center"/>
      <protection locked="0"/>
    </xf>
    <xf numFmtId="3" fontId="0" fillId="0" borderId="49" xfId="0" applyNumberFormat="1" applyBorder="1" applyAlignment="1" applyProtection="1">
      <alignment horizontal="center"/>
      <protection locked="0"/>
    </xf>
    <xf numFmtId="3" fontId="2" fillId="0" borderId="43" xfId="0" quotePrefix="1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0" fillId="0" borderId="45" xfId="0" applyNumberFormat="1" applyBorder="1" applyProtection="1">
      <protection locked="0"/>
    </xf>
    <xf numFmtId="3" fontId="0" fillId="0" borderId="46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 wrapText="1"/>
      <protection locked="0"/>
    </xf>
    <xf numFmtId="3" fontId="3" fillId="0" borderId="50" xfId="0" applyNumberFormat="1" applyFont="1" applyBorder="1" applyAlignment="1" applyProtection="1">
      <alignment horizontal="center" wrapText="1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75" fillId="0" borderId="49" xfId="0" applyNumberFormat="1" applyFont="1" applyBorder="1" applyAlignment="1" applyProtection="1">
      <alignment horizontal="center" wrapText="1"/>
      <protection locked="0"/>
    </xf>
    <xf numFmtId="3" fontId="75" fillId="0" borderId="43" xfId="0" applyNumberFormat="1" applyFont="1" applyBorder="1" applyAlignment="1" applyProtection="1">
      <alignment horizontal="center" wrapText="1"/>
      <protection locked="0"/>
    </xf>
    <xf numFmtId="0" fontId="0" fillId="0" borderId="49" xfId="0" quotePrefix="1" applyBorder="1" applyAlignment="1" applyProtection="1">
      <alignment horizontal="center"/>
      <protection locked="0"/>
    </xf>
    <xf numFmtId="9" fontId="0" fillId="0" borderId="0" xfId="220" applyFont="1" applyBorder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67" fillId="0" borderId="0" xfId="0" applyNumberFormat="1" applyFont="1" applyAlignment="1" applyProtection="1">
      <alignment horizontal="center"/>
      <protection locked="0"/>
    </xf>
    <xf numFmtId="3" fontId="3" fillId="0" borderId="37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7" fillId="53" borderId="0" xfId="0" applyFont="1" applyFill="1" applyAlignment="1">
      <alignment horizontal="center"/>
    </xf>
    <xf numFmtId="164" fontId="77" fillId="0" borderId="0" xfId="0" applyNumberFormat="1" applyFont="1" applyAlignment="1">
      <alignment horizontal="left" wrapText="1"/>
    </xf>
    <xf numFmtId="0" fontId="77" fillId="0" borderId="0" xfId="0" applyFont="1" applyAlignment="1">
      <alignment horizontal="center" wrapText="1"/>
    </xf>
    <xf numFmtId="164" fontId="77" fillId="0" borderId="0" xfId="0" applyNumberFormat="1" applyFont="1" applyAlignment="1">
      <alignment horizontal="center" wrapText="1"/>
    </xf>
    <xf numFmtId="41" fontId="77" fillId="0" borderId="0" xfId="0" applyNumberFormat="1" applyFont="1" applyAlignment="1">
      <alignment horizontal="center"/>
    </xf>
    <xf numFmtId="38" fontId="77" fillId="0" borderId="0" xfId="0" applyNumberFormat="1" applyFont="1" applyAlignment="1">
      <alignment horizontal="right"/>
    </xf>
    <xf numFmtId="0" fontId="77" fillId="0" borderId="0" xfId="0" applyFont="1"/>
    <xf numFmtId="49" fontId="77" fillId="0" borderId="0" xfId="0" applyNumberFormat="1" applyFont="1"/>
    <xf numFmtId="38" fontId="77" fillId="54" borderId="0" xfId="0" applyNumberFormat="1" applyFont="1" applyFill="1" applyAlignment="1">
      <alignment horizontal="right"/>
    </xf>
    <xf numFmtId="41" fontId="77" fillId="0" borderId="0" xfId="0" applyNumberFormat="1" applyFont="1"/>
    <xf numFmtId="0" fontId="77" fillId="0" borderId="0" xfId="0" applyFont="1" applyAlignment="1">
      <alignment horizontal="center"/>
    </xf>
    <xf numFmtId="164" fontId="77" fillId="0" borderId="0" xfId="0" quotePrefix="1" applyNumberFormat="1" applyFont="1" applyAlignment="1">
      <alignment horizontal="left" wrapText="1"/>
    </xf>
    <xf numFmtId="0" fontId="3" fillId="0" borderId="44" xfId="0" applyFont="1" applyBorder="1" applyAlignment="1" applyProtection="1">
      <alignment horizontal="left"/>
      <protection locked="0"/>
    </xf>
    <xf numFmtId="37" fontId="3" fillId="0" borderId="45" xfId="0" applyNumberFormat="1" applyFont="1" applyBorder="1" applyProtection="1">
      <protection locked="0"/>
    </xf>
    <xf numFmtId="3" fontId="3" fillId="0" borderId="45" xfId="0" applyNumberFormat="1" applyFont="1" applyBorder="1" applyProtection="1">
      <protection locked="0"/>
    </xf>
    <xf numFmtId="0" fontId="68" fillId="0" borderId="56" xfId="0" applyFont="1" applyBorder="1" applyAlignment="1" applyProtection="1">
      <alignment horizontal="left"/>
      <protection locked="0"/>
    </xf>
    <xf numFmtId="49" fontId="2" fillId="0" borderId="57" xfId="0" quotePrefix="1" applyNumberFormat="1" applyFont="1" applyBorder="1" applyAlignment="1" applyProtection="1">
      <alignment horizontal="center"/>
      <protection locked="0"/>
    </xf>
    <xf numFmtId="3" fontId="0" fillId="0" borderId="55" xfId="0" applyNumberFormat="1" applyBorder="1" applyProtection="1">
      <protection locked="0"/>
    </xf>
    <xf numFmtId="3" fontId="0" fillId="0" borderId="58" xfId="0" applyNumberFormat="1" applyBorder="1" applyProtection="1">
      <protection locked="0"/>
    </xf>
    <xf numFmtId="0" fontId="3" fillId="0" borderId="35" xfId="0" applyFont="1" applyBorder="1" applyAlignment="1" applyProtection="1">
      <alignment horizontal="left"/>
      <protection locked="0"/>
    </xf>
    <xf numFmtId="37" fontId="3" fillId="0" borderId="36" xfId="0" applyNumberFormat="1" applyFont="1" applyBorder="1" applyProtection="1">
      <protection locked="0"/>
    </xf>
    <xf numFmtId="3" fontId="3" fillId="0" borderId="36" xfId="0" applyNumberFormat="1" applyFont="1" applyBorder="1" applyProtection="1">
      <protection locked="0"/>
    </xf>
    <xf numFmtId="43" fontId="9" fillId="0" borderId="0" xfId="87" applyFont="1" applyFill="1" applyBorder="1"/>
    <xf numFmtId="43" fontId="67" fillId="0" borderId="0" xfId="87" applyFont="1" applyFill="1" applyBorder="1" applyAlignment="1">
      <alignment horizontal="center"/>
    </xf>
    <xf numFmtId="3" fontId="8" fillId="0" borderId="0" xfId="208" applyNumberFormat="1" applyFont="1"/>
    <xf numFmtId="43" fontId="8" fillId="0" borderId="0" xfId="87" applyFont="1" applyFill="1" applyBorder="1" applyAlignment="1">
      <alignment horizontal="center"/>
    </xf>
    <xf numFmtId="43" fontId="9" fillId="0" borderId="0" xfId="87" applyFont="1" applyFill="1" applyBorder="1" applyAlignment="1">
      <alignment horizontal="center"/>
    </xf>
    <xf numFmtId="43" fontId="0" fillId="0" borderId="0" xfId="87" applyFont="1" applyFill="1" applyBorder="1" applyAlignment="1">
      <alignment horizontal="center"/>
    </xf>
    <xf numFmtId="43" fontId="8" fillId="0" borderId="0" xfId="87" applyFont="1" applyFill="1" applyBorder="1"/>
    <xf numFmtId="38" fontId="0" fillId="0" borderId="0" xfId="0" applyNumberFormat="1"/>
    <xf numFmtId="10" fontId="0" fillId="0" borderId="0" xfId="220" applyNumberFormat="1" applyFont="1" applyProtection="1">
      <protection locked="0"/>
    </xf>
    <xf numFmtId="10" fontId="9" fillId="0" borderId="0" xfId="208" applyNumberFormat="1"/>
    <xf numFmtId="164" fontId="0" fillId="0" borderId="0" xfId="82" applyNumberFormat="1" applyFont="1" applyBorder="1"/>
    <xf numFmtId="10" fontId="3" fillId="0" borderId="0" xfId="0" applyNumberFormat="1" applyFont="1"/>
    <xf numFmtId="164" fontId="2" fillId="0" borderId="0" xfId="82" applyNumberFormat="1" applyFont="1" applyFill="1"/>
    <xf numFmtId="0" fontId="3" fillId="0" borderId="0" xfId="0" applyFont="1" applyAlignment="1">
      <alignment horizontal="left"/>
    </xf>
    <xf numFmtId="171" fontId="77" fillId="0" borderId="0" xfId="0" applyNumberFormat="1" applyFont="1" applyAlignment="1">
      <alignment horizontal="left" wrapText="1"/>
    </xf>
    <xf numFmtId="164" fontId="77" fillId="51" borderId="0" xfId="0" applyNumberFormat="1" applyFont="1" applyFill="1" applyAlignment="1">
      <alignment horizontal="left" wrapText="1"/>
    </xf>
    <xf numFmtId="172" fontId="77" fillId="0" borderId="0" xfId="383" applyNumberFormat="1" applyFont="1" applyFill="1" applyAlignment="1">
      <alignment horizontal="center" wrapText="1"/>
    </xf>
    <xf numFmtId="164" fontId="77" fillId="0" borderId="0" xfId="82" applyNumberFormat="1" applyFont="1" applyFill="1" applyAlignment="1">
      <alignment horizontal="center" wrapText="1"/>
    </xf>
    <xf numFmtId="164" fontId="0" fillId="55" borderId="0" xfId="0" applyNumberFormat="1" applyFill="1"/>
    <xf numFmtId="0" fontId="0" fillId="55" borderId="0" xfId="0" applyFill="1"/>
    <xf numFmtId="164" fontId="0" fillId="0" borderId="17" xfId="0" applyNumberFormat="1" applyBorder="1"/>
    <xf numFmtId="0" fontId="2" fillId="51" borderId="0" xfId="0" applyFont="1" applyFill="1"/>
    <xf numFmtId="0" fontId="0" fillId="51" borderId="0" xfId="0" applyFill="1"/>
    <xf numFmtId="10" fontId="0" fillId="0" borderId="18" xfId="220" applyNumberFormat="1" applyFont="1" applyBorder="1" applyProtection="1">
      <protection locked="0"/>
    </xf>
    <xf numFmtId="10" fontId="0" fillId="0" borderId="0" xfId="0" applyNumberFormat="1" applyProtection="1">
      <protection locked="0"/>
    </xf>
    <xf numFmtId="10" fontId="2" fillId="0" borderId="0" xfId="208" applyNumberFormat="1" applyFont="1"/>
    <xf numFmtId="3" fontId="2" fillId="0" borderId="0" xfId="208" applyNumberFormat="1" applyFont="1"/>
    <xf numFmtId="10" fontId="8" fillId="0" borderId="0" xfId="220" applyNumberFormat="1" applyFont="1" applyFill="1" applyBorder="1"/>
    <xf numFmtId="43" fontId="2" fillId="0" borderId="0" xfId="87" applyFont="1" applyFill="1" applyBorder="1"/>
    <xf numFmtId="43" fontId="9" fillId="0" borderId="18" xfId="208" applyNumberFormat="1" applyBorder="1"/>
    <xf numFmtId="38" fontId="77" fillId="0" borderId="0" xfId="0" applyNumberFormat="1" applyFont="1" applyAlignment="1">
      <alignment horizontal="center" wrapText="1"/>
    </xf>
    <xf numFmtId="172" fontId="77" fillId="0" borderId="0" xfId="383" applyNumberFormat="1" applyFont="1" applyFill="1" applyAlignment="1">
      <alignment horizontal="left" wrapText="1"/>
    </xf>
    <xf numFmtId="172" fontId="7" fillId="0" borderId="0" xfId="383" applyNumberFormat="1" applyFont="1" applyAlignment="1">
      <alignment horizontal="left"/>
    </xf>
    <xf numFmtId="172" fontId="7" fillId="0" borderId="0" xfId="383" applyNumberFormat="1" applyFont="1"/>
    <xf numFmtId="172" fontId="6" fillId="0" borderId="0" xfId="383" applyNumberFormat="1" applyFont="1" applyFill="1" applyAlignment="1">
      <alignment horizontal="left" wrapText="1"/>
    </xf>
    <xf numFmtId="172" fontId="6" fillId="0" borderId="20" xfId="383" applyNumberFormat="1" applyFont="1" applyBorder="1"/>
    <xf numFmtId="41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4" fontId="7" fillId="50" borderId="0" xfId="0" applyNumberFormat="1" applyFont="1" applyFill="1"/>
    <xf numFmtId="172" fontId="0" fillId="0" borderId="0" xfId="383" applyNumberFormat="1" applyFont="1"/>
    <xf numFmtId="164" fontId="0" fillId="0" borderId="0" xfId="0" applyNumberFormat="1"/>
    <xf numFmtId="172" fontId="0" fillId="0" borderId="0" xfId="0" applyNumberFormat="1"/>
    <xf numFmtId="0" fontId="6" fillId="0" borderId="0" xfId="0" applyFont="1" applyAlignment="1">
      <alignment horizontal="center"/>
    </xf>
    <xf numFmtId="0" fontId="78" fillId="0" borderId="0" xfId="0" applyFont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centerContinuous"/>
    </xf>
    <xf numFmtId="0" fontId="0" fillId="0" borderId="0" xfId="0" quotePrefix="1" applyAlignment="1">
      <alignment horizontal="left"/>
    </xf>
    <xf numFmtId="0" fontId="0" fillId="0" borderId="25" xfId="0" applyBorder="1"/>
    <xf numFmtId="3" fontId="0" fillId="0" borderId="0" xfId="0" applyNumberFormat="1" applyAlignment="1">
      <alignment horizontal="center"/>
    </xf>
    <xf numFmtId="0" fontId="79" fillId="0" borderId="0" xfId="0" applyFont="1"/>
    <xf numFmtId="0" fontId="79" fillId="0" borderId="0" xfId="0" applyFont="1" applyAlignment="1">
      <alignment horizontal="left"/>
    </xf>
    <xf numFmtId="41" fontId="0" fillId="0" borderId="0" xfId="0" applyNumberFormat="1"/>
    <xf numFmtId="172" fontId="0" fillId="50" borderId="0" xfId="383" applyNumberFormat="1" applyFont="1" applyFill="1"/>
    <xf numFmtId="164" fontId="2" fillId="55" borderId="0" xfId="0" applyNumberFormat="1" applyFont="1" applyFill="1" applyAlignment="1">
      <alignment horizontal="right"/>
    </xf>
    <xf numFmtId="167" fontId="73" fillId="0" borderId="0" xfId="382" applyFont="1" applyFill="1" applyBorder="1" applyAlignment="1" applyProtection="1">
      <alignment horizontal="left" vertical="top" wrapText="1"/>
    </xf>
    <xf numFmtId="37" fontId="74" fillId="0" borderId="18" xfId="0" applyNumberFormat="1" applyFont="1" applyBorder="1" applyAlignment="1" applyProtection="1">
      <alignment horizontal="left"/>
      <protection locked="0"/>
    </xf>
    <xf numFmtId="168" fontId="6" fillId="0" borderId="0" xfId="0" applyNumberFormat="1" applyFont="1" applyAlignment="1">
      <alignment horizontal="left"/>
    </xf>
    <xf numFmtId="168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7" fillId="52" borderId="34" xfId="0" applyFont="1" applyFill="1" applyBorder="1" applyAlignment="1" applyProtection="1">
      <alignment wrapText="1"/>
      <protection locked="0"/>
    </xf>
    <xf numFmtId="0" fontId="0" fillId="52" borderId="59" xfId="0" applyFill="1" applyBorder="1" applyAlignment="1">
      <alignment wrapText="1"/>
    </xf>
    <xf numFmtId="5" fontId="3" fillId="58" borderId="22" xfId="0" applyNumberFormat="1" applyFont="1" applyFill="1" applyBorder="1" applyAlignment="1">
      <alignment horizontal="center" vertical="center"/>
    </xf>
    <xf numFmtId="5" fontId="3" fillId="58" borderId="21" xfId="0" applyNumberFormat="1" applyFont="1" applyFill="1" applyBorder="1" applyAlignment="1">
      <alignment horizontal="center" vertical="center"/>
    </xf>
    <xf numFmtId="0" fontId="3" fillId="57" borderId="26" xfId="0" applyFont="1" applyFill="1" applyBorder="1" applyAlignment="1">
      <alignment horizontal="center" vertical="center"/>
    </xf>
    <xf numFmtId="0" fontId="3" fillId="57" borderId="25" xfId="0" applyFont="1" applyFill="1" applyBorder="1" applyAlignment="1">
      <alignment horizontal="center" vertical="center"/>
    </xf>
    <xf numFmtId="0" fontId="3" fillId="57" borderId="24" xfId="0" applyFont="1" applyFill="1" applyBorder="1" applyAlignment="1">
      <alignment horizontal="center" vertical="center"/>
    </xf>
    <xf numFmtId="0" fontId="3" fillId="57" borderId="23" xfId="0" applyFont="1" applyFill="1" applyBorder="1" applyAlignment="1">
      <alignment horizontal="center" vertical="center"/>
    </xf>
    <xf numFmtId="5" fontId="3" fillId="57" borderId="22" xfId="0" applyNumberFormat="1" applyFont="1" applyFill="1" applyBorder="1" applyAlignment="1">
      <alignment horizontal="center" vertical="center"/>
    </xf>
    <xf numFmtId="5" fontId="3" fillId="57" borderId="21" xfId="0" applyNumberFormat="1" applyFont="1" applyFill="1" applyBorder="1" applyAlignment="1">
      <alignment horizontal="center" vertical="center"/>
    </xf>
    <xf numFmtId="41" fontId="3" fillId="57" borderId="22" xfId="0" applyNumberFormat="1" applyFont="1" applyFill="1" applyBorder="1" applyAlignment="1">
      <alignment horizontal="center" vertical="center"/>
    </xf>
    <xf numFmtId="0" fontId="3" fillId="58" borderId="26" xfId="0" applyFont="1" applyFill="1" applyBorder="1" applyAlignment="1">
      <alignment horizontal="center" vertical="center"/>
    </xf>
    <xf numFmtId="0" fontId="3" fillId="58" borderId="25" xfId="0" applyFont="1" applyFill="1" applyBorder="1" applyAlignment="1">
      <alignment horizontal="center" vertical="center"/>
    </xf>
    <xf numFmtId="0" fontId="3" fillId="58" borderId="24" xfId="0" applyFont="1" applyFill="1" applyBorder="1" applyAlignment="1">
      <alignment horizontal="center" vertical="center"/>
    </xf>
    <xf numFmtId="0" fontId="3" fillId="58" borderId="2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73" fontId="6" fillId="0" borderId="0" xfId="0" applyNumberFormat="1" applyFont="1" applyAlignment="1">
      <alignment horizontal="center"/>
    </xf>
    <xf numFmtId="0" fontId="3" fillId="56" borderId="26" xfId="0" applyFont="1" applyFill="1" applyBorder="1" applyAlignment="1">
      <alignment horizontal="center" vertical="center"/>
    </xf>
    <xf numFmtId="0" fontId="3" fillId="56" borderId="25" xfId="0" applyFont="1" applyFill="1" applyBorder="1" applyAlignment="1">
      <alignment horizontal="center" vertical="center"/>
    </xf>
    <xf numFmtId="0" fontId="3" fillId="56" borderId="24" xfId="0" applyFont="1" applyFill="1" applyBorder="1" applyAlignment="1">
      <alignment horizontal="center" vertical="center"/>
    </xf>
    <xf numFmtId="0" fontId="3" fillId="56" borderId="23" xfId="0" applyFont="1" applyFill="1" applyBorder="1" applyAlignment="1">
      <alignment horizontal="center" vertical="center"/>
    </xf>
    <xf numFmtId="41" fontId="3" fillId="56" borderId="22" xfId="0" applyNumberFormat="1" applyFont="1" applyFill="1" applyBorder="1" applyAlignment="1">
      <alignment horizontal="center" vertical="center"/>
    </xf>
    <xf numFmtId="5" fontId="3" fillId="56" borderId="21" xfId="0" applyNumberFormat="1" applyFont="1" applyFill="1" applyBorder="1" applyAlignment="1">
      <alignment horizontal="center" vertical="center"/>
    </xf>
  </cellXfs>
  <cellStyles count="384">
    <cellStyle name="20% - Accent1 2" xfId="1" xr:uid="{00000000-0005-0000-0000-000000000000}"/>
    <cellStyle name="20% - Accent1 2 2" xfId="269" xr:uid="{00000000-0005-0000-0000-000001000000}"/>
    <cellStyle name="20% - Accent1 3" xfId="2" xr:uid="{00000000-0005-0000-0000-000002000000}"/>
    <cellStyle name="20% - Accent1 3 2" xfId="3" xr:uid="{00000000-0005-0000-0000-000003000000}"/>
    <cellStyle name="20% - Accent2 2" xfId="4" xr:uid="{00000000-0005-0000-0000-000004000000}"/>
    <cellStyle name="20% - Accent2 2 2" xfId="270" xr:uid="{00000000-0005-0000-0000-000005000000}"/>
    <cellStyle name="20% - Accent2 3" xfId="5" xr:uid="{00000000-0005-0000-0000-000006000000}"/>
    <cellStyle name="20% - Accent2 3 2" xfId="6" xr:uid="{00000000-0005-0000-0000-000007000000}"/>
    <cellStyle name="20% - Accent2 3 2 2" xfId="381" xr:uid="{00000000-0005-0000-0000-000008000000}"/>
    <cellStyle name="20% - Accent2 3 3" xfId="271" xr:uid="{00000000-0005-0000-0000-000009000000}"/>
    <cellStyle name="20% - Accent3 2" xfId="7" xr:uid="{00000000-0005-0000-0000-00000A000000}"/>
    <cellStyle name="20% - Accent3 2 2" xfId="272" xr:uid="{00000000-0005-0000-0000-00000B000000}"/>
    <cellStyle name="20% - Accent3 3" xfId="8" xr:uid="{00000000-0005-0000-0000-00000C000000}"/>
    <cellStyle name="20% - Accent3 3 2" xfId="9" xr:uid="{00000000-0005-0000-0000-00000D000000}"/>
    <cellStyle name="20% - Accent3 3 2 2" xfId="380" xr:uid="{00000000-0005-0000-0000-00000E000000}"/>
    <cellStyle name="20% - Accent3 3 3" xfId="273" xr:uid="{00000000-0005-0000-0000-00000F000000}"/>
    <cellStyle name="20% - Accent4 2" xfId="10" xr:uid="{00000000-0005-0000-0000-000010000000}"/>
    <cellStyle name="20% - Accent4 2 2" xfId="274" xr:uid="{00000000-0005-0000-0000-000011000000}"/>
    <cellStyle name="20% - Accent4 3" xfId="11" xr:uid="{00000000-0005-0000-0000-000012000000}"/>
    <cellStyle name="20% - Accent4 3 2" xfId="12" xr:uid="{00000000-0005-0000-0000-000013000000}"/>
    <cellStyle name="20% - Accent5 2" xfId="13" xr:uid="{00000000-0005-0000-0000-000014000000}"/>
    <cellStyle name="20% - Accent5 2 2" xfId="275" xr:uid="{00000000-0005-0000-0000-000015000000}"/>
    <cellStyle name="20% - Accent5 3" xfId="14" xr:uid="{00000000-0005-0000-0000-000016000000}"/>
    <cellStyle name="20% - Accent5 3 2" xfId="15" xr:uid="{00000000-0005-0000-0000-000017000000}"/>
    <cellStyle name="20% - Accent6 2" xfId="16" xr:uid="{00000000-0005-0000-0000-000018000000}"/>
    <cellStyle name="20% - Accent6 2 2" xfId="276" xr:uid="{00000000-0005-0000-0000-000019000000}"/>
    <cellStyle name="20% - Accent6 3" xfId="17" xr:uid="{00000000-0005-0000-0000-00001A000000}"/>
    <cellStyle name="20% - Accent6 3 2" xfId="18" xr:uid="{00000000-0005-0000-0000-00001B000000}"/>
    <cellStyle name="20% - Accent6 3 2 2" xfId="379" xr:uid="{00000000-0005-0000-0000-00001C000000}"/>
    <cellStyle name="20% - Accent6 3 3" xfId="277" xr:uid="{00000000-0005-0000-0000-00001D000000}"/>
    <cellStyle name="40% - Accent1 2" xfId="19" xr:uid="{00000000-0005-0000-0000-00001E000000}"/>
    <cellStyle name="40% - Accent1 2 2" xfId="278" xr:uid="{00000000-0005-0000-0000-00001F000000}"/>
    <cellStyle name="40% - Accent1 3" xfId="20" xr:uid="{00000000-0005-0000-0000-000020000000}"/>
    <cellStyle name="40% - Accent1 3 2" xfId="21" xr:uid="{00000000-0005-0000-0000-000021000000}"/>
    <cellStyle name="40% - Accent2 2" xfId="22" xr:uid="{00000000-0005-0000-0000-000022000000}"/>
    <cellStyle name="40% - Accent2 2 2" xfId="279" xr:uid="{00000000-0005-0000-0000-000023000000}"/>
    <cellStyle name="40% - Accent2 3" xfId="23" xr:uid="{00000000-0005-0000-0000-000024000000}"/>
    <cellStyle name="40% - Accent2 3 2" xfId="24" xr:uid="{00000000-0005-0000-0000-000025000000}"/>
    <cellStyle name="40% - Accent2 3 2 2" xfId="378" xr:uid="{00000000-0005-0000-0000-000026000000}"/>
    <cellStyle name="40% - Accent2 3 3" xfId="280" xr:uid="{00000000-0005-0000-0000-000027000000}"/>
    <cellStyle name="40% - Accent3 2" xfId="25" xr:uid="{00000000-0005-0000-0000-000028000000}"/>
    <cellStyle name="40% - Accent3 2 2" xfId="281" xr:uid="{00000000-0005-0000-0000-000029000000}"/>
    <cellStyle name="40% - Accent3 3" xfId="26" xr:uid="{00000000-0005-0000-0000-00002A000000}"/>
    <cellStyle name="40% - Accent3 3 2" xfId="27" xr:uid="{00000000-0005-0000-0000-00002B000000}"/>
    <cellStyle name="40% - Accent3 3 2 2" xfId="376" xr:uid="{00000000-0005-0000-0000-00002C000000}"/>
    <cellStyle name="40% - Accent3 3 3" xfId="282" xr:uid="{00000000-0005-0000-0000-00002D000000}"/>
    <cellStyle name="40% - Accent4 2" xfId="28" xr:uid="{00000000-0005-0000-0000-00002E000000}"/>
    <cellStyle name="40% - Accent4 2 2" xfId="283" xr:uid="{00000000-0005-0000-0000-00002F000000}"/>
    <cellStyle name="40% - Accent4 3" xfId="29" xr:uid="{00000000-0005-0000-0000-000030000000}"/>
    <cellStyle name="40% - Accent4 3 2" xfId="30" xr:uid="{00000000-0005-0000-0000-000031000000}"/>
    <cellStyle name="40% - Accent4 3 2 2" xfId="375" xr:uid="{00000000-0005-0000-0000-000032000000}"/>
    <cellStyle name="40% - Accent4 3 3" xfId="284" xr:uid="{00000000-0005-0000-0000-000033000000}"/>
    <cellStyle name="40% - Accent5 2" xfId="31" xr:uid="{00000000-0005-0000-0000-000034000000}"/>
    <cellStyle name="40% - Accent5 2 2" xfId="285" xr:uid="{00000000-0005-0000-0000-000035000000}"/>
    <cellStyle name="40% - Accent5 3" xfId="32" xr:uid="{00000000-0005-0000-0000-000036000000}"/>
    <cellStyle name="40% - Accent5 3 2" xfId="33" xr:uid="{00000000-0005-0000-0000-000037000000}"/>
    <cellStyle name="40% - Accent5 3 2 2" xfId="374" xr:uid="{00000000-0005-0000-0000-000038000000}"/>
    <cellStyle name="40% - Accent5 3 3" xfId="286" xr:uid="{00000000-0005-0000-0000-000039000000}"/>
    <cellStyle name="40% - Accent6 2" xfId="34" xr:uid="{00000000-0005-0000-0000-00003A000000}"/>
    <cellStyle name="40% - Accent6 2 2" xfId="287" xr:uid="{00000000-0005-0000-0000-00003B000000}"/>
    <cellStyle name="40% - Accent6 3" xfId="35" xr:uid="{00000000-0005-0000-0000-00003C000000}"/>
    <cellStyle name="40% - Accent6 3 2" xfId="36" xr:uid="{00000000-0005-0000-0000-00003D000000}"/>
    <cellStyle name="40% - Accent6 3 2 2" xfId="373" xr:uid="{00000000-0005-0000-0000-00003E000000}"/>
    <cellStyle name="40% - Accent6 3 3" xfId="288" xr:uid="{00000000-0005-0000-0000-00003F000000}"/>
    <cellStyle name="60% - Accent1 2" xfId="37" xr:uid="{00000000-0005-0000-0000-000040000000}"/>
    <cellStyle name="60% - Accent1 2 2" xfId="38" xr:uid="{00000000-0005-0000-0000-000041000000}"/>
    <cellStyle name="60% - Accent1 3" xfId="39" xr:uid="{00000000-0005-0000-0000-000042000000}"/>
    <cellStyle name="60% - Accent1 3 2" xfId="289" xr:uid="{00000000-0005-0000-0000-000043000000}"/>
    <cellStyle name="60% - Accent2 2" xfId="40" xr:uid="{00000000-0005-0000-0000-000044000000}"/>
    <cellStyle name="60% - Accent2 2 2" xfId="41" xr:uid="{00000000-0005-0000-0000-000045000000}"/>
    <cellStyle name="60% - Accent2 3" xfId="42" xr:uid="{00000000-0005-0000-0000-000046000000}"/>
    <cellStyle name="60% - Accent2 3 2" xfId="290" xr:uid="{00000000-0005-0000-0000-000047000000}"/>
    <cellStyle name="60% - Accent3 2" xfId="43" xr:uid="{00000000-0005-0000-0000-000048000000}"/>
    <cellStyle name="60% - Accent3 2 2" xfId="44" xr:uid="{00000000-0005-0000-0000-000049000000}"/>
    <cellStyle name="60% - Accent3 3" xfId="45" xr:uid="{00000000-0005-0000-0000-00004A000000}"/>
    <cellStyle name="60% - Accent3 3 2" xfId="291" xr:uid="{00000000-0005-0000-0000-00004B000000}"/>
    <cellStyle name="60% - Accent4 2" xfId="46" xr:uid="{00000000-0005-0000-0000-00004C000000}"/>
    <cellStyle name="60% - Accent4 2 2" xfId="47" xr:uid="{00000000-0005-0000-0000-00004D000000}"/>
    <cellStyle name="60% - Accent4 3" xfId="48" xr:uid="{00000000-0005-0000-0000-00004E000000}"/>
    <cellStyle name="60% - Accent4 3 2" xfId="292" xr:uid="{00000000-0005-0000-0000-00004F000000}"/>
    <cellStyle name="60% - Accent5 2" xfId="49" xr:uid="{00000000-0005-0000-0000-000050000000}"/>
    <cellStyle name="60% - Accent5 2 2" xfId="50" xr:uid="{00000000-0005-0000-0000-000051000000}"/>
    <cellStyle name="60% - Accent5 3" xfId="51" xr:uid="{00000000-0005-0000-0000-000052000000}"/>
    <cellStyle name="60% - Accent5 3 2" xfId="293" xr:uid="{00000000-0005-0000-0000-000053000000}"/>
    <cellStyle name="60% - Accent6 2" xfId="52" xr:uid="{00000000-0005-0000-0000-000054000000}"/>
    <cellStyle name="60% - Accent6 2 2" xfId="53" xr:uid="{00000000-0005-0000-0000-000055000000}"/>
    <cellStyle name="60% - Accent6 3" xfId="54" xr:uid="{00000000-0005-0000-0000-000056000000}"/>
    <cellStyle name="60% - Accent6 3 2" xfId="295" xr:uid="{00000000-0005-0000-0000-000057000000}"/>
    <cellStyle name="Accent1 2" xfId="55" xr:uid="{00000000-0005-0000-0000-000058000000}"/>
    <cellStyle name="Accent1 2 2" xfId="56" xr:uid="{00000000-0005-0000-0000-000059000000}"/>
    <cellStyle name="Accent1 3" xfId="57" xr:uid="{00000000-0005-0000-0000-00005A000000}"/>
    <cellStyle name="Accent1 3 2" xfId="296" xr:uid="{00000000-0005-0000-0000-00005B000000}"/>
    <cellStyle name="Accent2 2" xfId="58" xr:uid="{00000000-0005-0000-0000-00005C000000}"/>
    <cellStyle name="Accent2 2 2" xfId="59" xr:uid="{00000000-0005-0000-0000-00005D000000}"/>
    <cellStyle name="Accent2 3" xfId="60" xr:uid="{00000000-0005-0000-0000-00005E000000}"/>
    <cellStyle name="Accent2 3 2" xfId="297" xr:uid="{00000000-0005-0000-0000-00005F000000}"/>
    <cellStyle name="Accent3 2" xfId="61" xr:uid="{00000000-0005-0000-0000-000060000000}"/>
    <cellStyle name="Accent3 2 2" xfId="62" xr:uid="{00000000-0005-0000-0000-000061000000}"/>
    <cellStyle name="Accent3 3" xfId="63" xr:uid="{00000000-0005-0000-0000-000062000000}"/>
    <cellStyle name="Accent3 3 2" xfId="298" xr:uid="{00000000-0005-0000-0000-000063000000}"/>
    <cellStyle name="Accent4 2" xfId="64" xr:uid="{00000000-0005-0000-0000-000064000000}"/>
    <cellStyle name="Accent4 2 2" xfId="65" xr:uid="{00000000-0005-0000-0000-000065000000}"/>
    <cellStyle name="Accent4 3" xfId="66" xr:uid="{00000000-0005-0000-0000-000066000000}"/>
    <cellStyle name="Accent4 3 2" xfId="299" xr:uid="{00000000-0005-0000-0000-000067000000}"/>
    <cellStyle name="Accent5 2" xfId="67" xr:uid="{00000000-0005-0000-0000-000068000000}"/>
    <cellStyle name="Accent5 2 2" xfId="68" xr:uid="{00000000-0005-0000-0000-000069000000}"/>
    <cellStyle name="Accent5 3" xfId="69" xr:uid="{00000000-0005-0000-0000-00006A000000}"/>
    <cellStyle name="Accent5 3 2" xfId="300" xr:uid="{00000000-0005-0000-0000-00006B000000}"/>
    <cellStyle name="Accent6 2" xfId="70" xr:uid="{00000000-0005-0000-0000-00006C000000}"/>
    <cellStyle name="Accent6 2 2" xfId="71" xr:uid="{00000000-0005-0000-0000-00006D000000}"/>
    <cellStyle name="Accent6 3" xfId="72" xr:uid="{00000000-0005-0000-0000-00006E000000}"/>
    <cellStyle name="Accent6 3 2" xfId="301" xr:uid="{00000000-0005-0000-0000-00006F000000}"/>
    <cellStyle name="Bad 2" xfId="73" xr:uid="{00000000-0005-0000-0000-000070000000}"/>
    <cellStyle name="Bad 2 2" xfId="74" xr:uid="{00000000-0005-0000-0000-000071000000}"/>
    <cellStyle name="Bad 3" xfId="75" xr:uid="{00000000-0005-0000-0000-000072000000}"/>
    <cellStyle name="Bad 3 2" xfId="302" xr:uid="{00000000-0005-0000-0000-000073000000}"/>
    <cellStyle name="Calculation 2" xfId="76" xr:uid="{00000000-0005-0000-0000-000074000000}"/>
    <cellStyle name="Calculation 2 2" xfId="77" xr:uid="{00000000-0005-0000-0000-000075000000}"/>
    <cellStyle name="Calculation 3" xfId="78" xr:uid="{00000000-0005-0000-0000-000076000000}"/>
    <cellStyle name="Calculation 3 2" xfId="303" xr:uid="{00000000-0005-0000-0000-000077000000}"/>
    <cellStyle name="Check Cell 2" xfId="79" xr:uid="{00000000-0005-0000-0000-000078000000}"/>
    <cellStyle name="Check Cell 2 2" xfId="80" xr:uid="{00000000-0005-0000-0000-000079000000}"/>
    <cellStyle name="Check Cell 3" xfId="81" xr:uid="{00000000-0005-0000-0000-00007A000000}"/>
    <cellStyle name="Check Cell 3 2" xfId="304" xr:uid="{00000000-0005-0000-0000-00007B000000}"/>
    <cellStyle name="Comma" xfId="82" builtinId="3"/>
    <cellStyle name="Comma 10" xfId="83" xr:uid="{00000000-0005-0000-0000-00007D000000}"/>
    <cellStyle name="Comma 10 2" xfId="84" xr:uid="{00000000-0005-0000-0000-00007E000000}"/>
    <cellStyle name="Comma 10 3" xfId="85" xr:uid="{00000000-0005-0000-0000-00007F000000}"/>
    <cellStyle name="Comma 10 4" xfId="339" xr:uid="{00000000-0005-0000-0000-000080000000}"/>
    <cellStyle name="Comma 11" xfId="86" xr:uid="{00000000-0005-0000-0000-000081000000}"/>
    <cellStyle name="Comma 11 2" xfId="341" xr:uid="{00000000-0005-0000-0000-000082000000}"/>
    <cellStyle name="Comma 12" xfId="338" xr:uid="{00000000-0005-0000-0000-000083000000}"/>
    <cellStyle name="Comma 12 2" xfId="340" xr:uid="{00000000-0005-0000-0000-000084000000}"/>
    <cellStyle name="Comma 2" xfId="87" xr:uid="{00000000-0005-0000-0000-000085000000}"/>
    <cellStyle name="Comma 2 2" xfId="88" xr:uid="{00000000-0005-0000-0000-000086000000}"/>
    <cellStyle name="Comma 2 3" xfId="89" xr:uid="{00000000-0005-0000-0000-000087000000}"/>
    <cellStyle name="Comma 2 4" xfId="90" xr:uid="{00000000-0005-0000-0000-000088000000}"/>
    <cellStyle name="Comma 2 5" xfId="91" xr:uid="{00000000-0005-0000-0000-000089000000}"/>
    <cellStyle name="Comma 2 6" xfId="92" xr:uid="{00000000-0005-0000-0000-00008A000000}"/>
    <cellStyle name="Comma 2 7" xfId="93" xr:uid="{00000000-0005-0000-0000-00008B000000}"/>
    <cellStyle name="Comma 2 8" xfId="94" xr:uid="{00000000-0005-0000-0000-00008C000000}"/>
    <cellStyle name="Comma 3" xfId="305" xr:uid="{00000000-0005-0000-0000-00008D000000}"/>
    <cellStyle name="Comma 3 2" xfId="95" xr:uid="{00000000-0005-0000-0000-00008E000000}"/>
    <cellStyle name="Comma 3 2 2" xfId="96" xr:uid="{00000000-0005-0000-0000-00008F000000}"/>
    <cellStyle name="Comma 3 3" xfId="97" xr:uid="{00000000-0005-0000-0000-000090000000}"/>
    <cellStyle name="Comma 3 4" xfId="98" xr:uid="{00000000-0005-0000-0000-000091000000}"/>
    <cellStyle name="Comma 3 5" xfId="99" xr:uid="{00000000-0005-0000-0000-000092000000}"/>
    <cellStyle name="Comma 3 6" xfId="100" xr:uid="{00000000-0005-0000-0000-000093000000}"/>
    <cellStyle name="Comma 3 7" xfId="101" xr:uid="{00000000-0005-0000-0000-000094000000}"/>
    <cellStyle name="Comma 3 7 2" xfId="368" xr:uid="{00000000-0005-0000-0000-000095000000}"/>
    <cellStyle name="Comma 3 8" xfId="102" xr:uid="{00000000-0005-0000-0000-000096000000}"/>
    <cellStyle name="Comma 4" xfId="103" xr:uid="{00000000-0005-0000-0000-000097000000}"/>
    <cellStyle name="Comma 4 2" xfId="306" xr:uid="{00000000-0005-0000-0000-000098000000}"/>
    <cellStyle name="Comma 5" xfId="104" xr:uid="{00000000-0005-0000-0000-000099000000}"/>
    <cellStyle name="Comma 5 2" xfId="105" xr:uid="{00000000-0005-0000-0000-00009A000000}"/>
    <cellStyle name="Comma 5 3" xfId="345" xr:uid="{00000000-0005-0000-0000-00009B000000}"/>
    <cellStyle name="Comma 6" xfId="106" xr:uid="{00000000-0005-0000-0000-00009C000000}"/>
    <cellStyle name="Comma 6 2" xfId="107" xr:uid="{00000000-0005-0000-0000-00009D000000}"/>
    <cellStyle name="Comma 6 3" xfId="108" xr:uid="{00000000-0005-0000-0000-00009E000000}"/>
    <cellStyle name="Comma 6 4" xfId="346" xr:uid="{00000000-0005-0000-0000-00009F000000}"/>
    <cellStyle name="Comma 7" xfId="109" xr:uid="{00000000-0005-0000-0000-0000A0000000}"/>
    <cellStyle name="Comma 7 2" xfId="110" xr:uid="{00000000-0005-0000-0000-0000A1000000}"/>
    <cellStyle name="Comma 7 3" xfId="111" xr:uid="{00000000-0005-0000-0000-0000A2000000}"/>
    <cellStyle name="Comma 7 4" xfId="347" xr:uid="{00000000-0005-0000-0000-0000A3000000}"/>
    <cellStyle name="Comma 8" xfId="112" xr:uid="{00000000-0005-0000-0000-0000A4000000}"/>
    <cellStyle name="Comma 8 2" xfId="113" xr:uid="{00000000-0005-0000-0000-0000A5000000}"/>
    <cellStyle name="Comma 8 3" xfId="114" xr:uid="{00000000-0005-0000-0000-0000A6000000}"/>
    <cellStyle name="Comma 8 4" xfId="348" xr:uid="{00000000-0005-0000-0000-0000A7000000}"/>
    <cellStyle name="Comma 9" xfId="115" xr:uid="{00000000-0005-0000-0000-0000A8000000}"/>
    <cellStyle name="Comma 9 2" xfId="116" xr:uid="{00000000-0005-0000-0000-0000A9000000}"/>
    <cellStyle name="Comma 9 3" xfId="117" xr:uid="{00000000-0005-0000-0000-0000AA000000}"/>
    <cellStyle name="Comma 9 4" xfId="349" xr:uid="{00000000-0005-0000-0000-0000AB000000}"/>
    <cellStyle name="Comma0" xfId="118" xr:uid="{00000000-0005-0000-0000-0000AC000000}"/>
    <cellStyle name="Comma0 2" xfId="119" xr:uid="{00000000-0005-0000-0000-0000AD000000}"/>
    <cellStyle name="Currency" xfId="383" builtinId="4"/>
    <cellStyle name="Currency 10" xfId="120" xr:uid="{00000000-0005-0000-0000-0000AF000000}"/>
    <cellStyle name="Currency 10 2" xfId="121" xr:uid="{00000000-0005-0000-0000-0000B0000000}"/>
    <cellStyle name="Currency 10 3" xfId="122" xr:uid="{00000000-0005-0000-0000-0000B1000000}"/>
    <cellStyle name="Currency 10 4" xfId="351" xr:uid="{00000000-0005-0000-0000-0000B2000000}"/>
    <cellStyle name="Currency 11" xfId="123" xr:uid="{00000000-0005-0000-0000-0000B3000000}"/>
    <cellStyle name="Currency 11 2" xfId="352" xr:uid="{00000000-0005-0000-0000-0000B4000000}"/>
    <cellStyle name="Currency 12" xfId="350" xr:uid="{00000000-0005-0000-0000-0000B5000000}"/>
    <cellStyle name="Currency 12 2" xfId="369" xr:uid="{00000000-0005-0000-0000-0000B6000000}"/>
    <cellStyle name="Currency 2" xfId="124" xr:uid="{00000000-0005-0000-0000-0000B7000000}"/>
    <cellStyle name="Currency 2 2" xfId="125" xr:uid="{00000000-0005-0000-0000-0000B8000000}"/>
    <cellStyle name="Currency 2 3" xfId="126" xr:uid="{00000000-0005-0000-0000-0000B9000000}"/>
    <cellStyle name="Currency 2 4" xfId="127" xr:uid="{00000000-0005-0000-0000-0000BA000000}"/>
    <cellStyle name="Currency 2 5" xfId="128" xr:uid="{00000000-0005-0000-0000-0000BB000000}"/>
    <cellStyle name="Currency 2 6" xfId="129" xr:uid="{00000000-0005-0000-0000-0000BC000000}"/>
    <cellStyle name="Currency 2 7" xfId="130" xr:uid="{00000000-0005-0000-0000-0000BD000000}"/>
    <cellStyle name="Currency 2 8" xfId="131" xr:uid="{00000000-0005-0000-0000-0000BE000000}"/>
    <cellStyle name="Currency 3" xfId="132" xr:uid="{00000000-0005-0000-0000-0000BF000000}"/>
    <cellStyle name="Currency 3 2" xfId="133" xr:uid="{00000000-0005-0000-0000-0000C0000000}"/>
    <cellStyle name="Currency 3 3" xfId="134" xr:uid="{00000000-0005-0000-0000-0000C1000000}"/>
    <cellStyle name="Currency 3 4" xfId="135" xr:uid="{00000000-0005-0000-0000-0000C2000000}"/>
    <cellStyle name="Currency 3 5" xfId="136" xr:uid="{00000000-0005-0000-0000-0000C3000000}"/>
    <cellStyle name="Currency 3 6" xfId="137" xr:uid="{00000000-0005-0000-0000-0000C4000000}"/>
    <cellStyle name="Currency 3 7" xfId="138" xr:uid="{00000000-0005-0000-0000-0000C5000000}"/>
    <cellStyle name="Currency 3 7 2" xfId="367" xr:uid="{00000000-0005-0000-0000-0000C6000000}"/>
    <cellStyle name="Currency 3 8" xfId="139" xr:uid="{00000000-0005-0000-0000-0000C7000000}"/>
    <cellStyle name="Currency 4" xfId="140" xr:uid="{00000000-0005-0000-0000-0000C8000000}"/>
    <cellStyle name="Currency 4 2" xfId="307" xr:uid="{00000000-0005-0000-0000-0000C9000000}"/>
    <cellStyle name="Currency 5" xfId="141" xr:uid="{00000000-0005-0000-0000-0000CA000000}"/>
    <cellStyle name="Currency 5 2" xfId="142" xr:uid="{00000000-0005-0000-0000-0000CB000000}"/>
    <cellStyle name="Currency 5 3" xfId="354" xr:uid="{00000000-0005-0000-0000-0000CC000000}"/>
    <cellStyle name="Currency 6" xfId="143" xr:uid="{00000000-0005-0000-0000-0000CD000000}"/>
    <cellStyle name="Currency 6 2" xfId="144" xr:uid="{00000000-0005-0000-0000-0000CE000000}"/>
    <cellStyle name="Currency 6 3" xfId="145" xr:uid="{00000000-0005-0000-0000-0000CF000000}"/>
    <cellStyle name="Currency 6 4" xfId="355" xr:uid="{00000000-0005-0000-0000-0000D0000000}"/>
    <cellStyle name="Currency 7" xfId="146" xr:uid="{00000000-0005-0000-0000-0000D1000000}"/>
    <cellStyle name="Currency 7 2" xfId="147" xr:uid="{00000000-0005-0000-0000-0000D2000000}"/>
    <cellStyle name="Currency 7 3" xfId="148" xr:uid="{00000000-0005-0000-0000-0000D3000000}"/>
    <cellStyle name="Currency 7 4" xfId="356" xr:uid="{00000000-0005-0000-0000-0000D4000000}"/>
    <cellStyle name="Currency 8" xfId="149" xr:uid="{00000000-0005-0000-0000-0000D5000000}"/>
    <cellStyle name="Currency 8 2" xfId="150" xr:uid="{00000000-0005-0000-0000-0000D6000000}"/>
    <cellStyle name="Currency 8 3" xfId="151" xr:uid="{00000000-0005-0000-0000-0000D7000000}"/>
    <cellStyle name="Currency 8 4" xfId="357" xr:uid="{00000000-0005-0000-0000-0000D8000000}"/>
    <cellStyle name="Currency 9" xfId="152" xr:uid="{00000000-0005-0000-0000-0000D9000000}"/>
    <cellStyle name="Currency 9 2" xfId="153" xr:uid="{00000000-0005-0000-0000-0000DA000000}"/>
    <cellStyle name="Currency 9 3" xfId="154" xr:uid="{00000000-0005-0000-0000-0000DB000000}"/>
    <cellStyle name="Currency 9 4" xfId="358" xr:uid="{00000000-0005-0000-0000-0000DC000000}"/>
    <cellStyle name="Currency0" xfId="155" xr:uid="{00000000-0005-0000-0000-0000DD000000}"/>
    <cellStyle name="Currency0 2" xfId="156" xr:uid="{00000000-0005-0000-0000-0000DE000000}"/>
    <cellStyle name="Date" xfId="157" xr:uid="{00000000-0005-0000-0000-0000DF000000}"/>
    <cellStyle name="Date 2" xfId="158" xr:uid="{00000000-0005-0000-0000-0000E0000000}"/>
    <cellStyle name="Explanatory Text 2" xfId="159" xr:uid="{00000000-0005-0000-0000-0000E1000000}"/>
    <cellStyle name="Explanatory Text 2 2" xfId="160" xr:uid="{00000000-0005-0000-0000-0000E2000000}"/>
    <cellStyle name="Explanatory Text 2 2 2" xfId="337" xr:uid="{00000000-0005-0000-0000-0000E3000000}"/>
    <cellStyle name="Explanatory Text 2 3" xfId="308" xr:uid="{00000000-0005-0000-0000-0000E4000000}"/>
    <cellStyle name="Fixed" xfId="161" xr:uid="{00000000-0005-0000-0000-0000E5000000}"/>
    <cellStyle name="Fixed 2" xfId="162" xr:uid="{00000000-0005-0000-0000-0000E6000000}"/>
    <cellStyle name="Good 2" xfId="163" xr:uid="{00000000-0005-0000-0000-0000E7000000}"/>
    <cellStyle name="Good 2 2" xfId="164" xr:uid="{00000000-0005-0000-0000-0000E8000000}"/>
    <cellStyle name="Good 3" xfId="165" xr:uid="{00000000-0005-0000-0000-0000E9000000}"/>
    <cellStyle name="Good 3 2" xfId="309" xr:uid="{00000000-0005-0000-0000-0000EA000000}"/>
    <cellStyle name="Heading 1 2" xfId="166" xr:uid="{00000000-0005-0000-0000-0000EB000000}"/>
    <cellStyle name="Heading 1 2 2" xfId="167" xr:uid="{00000000-0005-0000-0000-0000EC000000}"/>
    <cellStyle name="Heading 2 2" xfId="168" xr:uid="{00000000-0005-0000-0000-0000ED000000}"/>
    <cellStyle name="Heading 2 2 2" xfId="169" xr:uid="{00000000-0005-0000-0000-0000EE000000}"/>
    <cellStyle name="Heading 3 2" xfId="170" xr:uid="{00000000-0005-0000-0000-0000EF000000}"/>
    <cellStyle name="Heading 3 2 2" xfId="171" xr:uid="{00000000-0005-0000-0000-0000F0000000}"/>
    <cellStyle name="Heading 4 2" xfId="172" xr:uid="{00000000-0005-0000-0000-0000F1000000}"/>
    <cellStyle name="Heading 4 2 2" xfId="173" xr:uid="{00000000-0005-0000-0000-0000F2000000}"/>
    <cellStyle name="Heading 4 3" xfId="174" xr:uid="{00000000-0005-0000-0000-0000F3000000}"/>
    <cellStyle name="Heading 4 3 2" xfId="310" xr:uid="{00000000-0005-0000-0000-0000F4000000}"/>
    <cellStyle name="Hyperlink 2" xfId="175" xr:uid="{00000000-0005-0000-0000-0000F5000000}"/>
    <cellStyle name="Hyperlink 2 2" xfId="176" xr:uid="{00000000-0005-0000-0000-0000F6000000}"/>
    <cellStyle name="Hyperlink 3" xfId="177" xr:uid="{00000000-0005-0000-0000-0000F7000000}"/>
    <cellStyle name="Hyperlink 3 2" xfId="178" xr:uid="{00000000-0005-0000-0000-0000F8000000}"/>
    <cellStyle name="Hyperlink 4" xfId="311" xr:uid="{00000000-0005-0000-0000-0000F9000000}"/>
    <cellStyle name="Input 2" xfId="179" xr:uid="{00000000-0005-0000-0000-0000FA000000}"/>
    <cellStyle name="Input 2 2" xfId="180" xr:uid="{00000000-0005-0000-0000-0000FB000000}"/>
    <cellStyle name="Input 3" xfId="181" xr:uid="{00000000-0005-0000-0000-0000FC000000}"/>
    <cellStyle name="Input 3 2" xfId="312" xr:uid="{00000000-0005-0000-0000-0000FD000000}"/>
    <cellStyle name="Line-Calc" xfId="182" xr:uid="{00000000-0005-0000-0000-0000FE000000}"/>
    <cellStyle name="Line-Calc 2" xfId="183" xr:uid="{00000000-0005-0000-0000-0000FF000000}"/>
    <cellStyle name="Line-Calc 3" xfId="184" xr:uid="{00000000-0005-0000-0000-000000010000}"/>
    <cellStyle name="Line-Calc 4" xfId="313" xr:uid="{00000000-0005-0000-0000-000001010000}"/>
    <cellStyle name="Line-Color" xfId="185" xr:uid="{00000000-0005-0000-0000-000002010000}"/>
    <cellStyle name="Line-Color 2" xfId="186" xr:uid="{00000000-0005-0000-0000-000003010000}"/>
    <cellStyle name="Line-Color 3" xfId="187" xr:uid="{00000000-0005-0000-0000-000004010000}"/>
    <cellStyle name="Line-Color 4" xfId="188" xr:uid="{00000000-0005-0000-0000-000005010000}"/>
    <cellStyle name="Line-Color 5" xfId="314" xr:uid="{00000000-0005-0000-0000-000006010000}"/>
    <cellStyle name="Line-Color_Medicaid (All) &amp; Medicare 2540" xfId="315" xr:uid="{00000000-0005-0000-0000-000007010000}"/>
    <cellStyle name="Line-Dark" xfId="189" xr:uid="{00000000-0005-0000-0000-000008010000}"/>
    <cellStyle name="Line-Total" xfId="190" xr:uid="{00000000-0005-0000-0000-000009010000}"/>
    <cellStyle name="Line-Total 2" xfId="191" xr:uid="{00000000-0005-0000-0000-00000A010000}"/>
    <cellStyle name="Line-Total 3" xfId="192" xr:uid="{00000000-0005-0000-0000-00000B010000}"/>
    <cellStyle name="Line-Total 4" xfId="316" xr:uid="{00000000-0005-0000-0000-00000C010000}"/>
    <cellStyle name="Line-Total_XHCF3-97" xfId="193" xr:uid="{00000000-0005-0000-0000-00000D010000}"/>
    <cellStyle name="Line-White" xfId="194" xr:uid="{00000000-0005-0000-0000-00000E010000}"/>
    <cellStyle name="Line-White 2" xfId="195" xr:uid="{00000000-0005-0000-0000-00000F010000}"/>
    <cellStyle name="Line-White 3" xfId="196" xr:uid="{00000000-0005-0000-0000-000010010000}"/>
    <cellStyle name="Line-White 3 2" xfId="197" xr:uid="{00000000-0005-0000-0000-000011010000}"/>
    <cellStyle name="Line-White 4" xfId="317" xr:uid="{00000000-0005-0000-0000-000012010000}"/>
    <cellStyle name="Line-White_Medicaid (All) &amp; Medicare 2540" xfId="318" xr:uid="{00000000-0005-0000-0000-000013010000}"/>
    <cellStyle name="Linked Cell 2" xfId="198" xr:uid="{00000000-0005-0000-0000-000014010000}"/>
    <cellStyle name="Linked Cell 2 2" xfId="199" xr:uid="{00000000-0005-0000-0000-000015010000}"/>
    <cellStyle name="Linked Cell 3" xfId="200" xr:uid="{00000000-0005-0000-0000-000016010000}"/>
    <cellStyle name="Linked Cell 3 2" xfId="319" xr:uid="{00000000-0005-0000-0000-000017010000}"/>
    <cellStyle name="Neutral 2" xfId="201" xr:uid="{00000000-0005-0000-0000-000018010000}"/>
    <cellStyle name="Neutral 2 2" xfId="202" xr:uid="{00000000-0005-0000-0000-000019010000}"/>
    <cellStyle name="Neutral 3" xfId="203" xr:uid="{00000000-0005-0000-0000-00001A010000}"/>
    <cellStyle name="Neutral 3 2" xfId="320" xr:uid="{00000000-0005-0000-0000-00001B010000}"/>
    <cellStyle name="Normal" xfId="0" builtinId="0"/>
    <cellStyle name="Normal 10" xfId="267" xr:uid="{00000000-0005-0000-0000-00001D010000}"/>
    <cellStyle name="Normal 2" xfId="204" xr:uid="{00000000-0005-0000-0000-00001E010000}"/>
    <cellStyle name="Normal 2 2" xfId="205" xr:uid="{00000000-0005-0000-0000-00001F010000}"/>
    <cellStyle name="Normal 2 3" xfId="206" xr:uid="{00000000-0005-0000-0000-000020010000}"/>
    <cellStyle name="Normal 3" xfId="207" xr:uid="{00000000-0005-0000-0000-000021010000}"/>
    <cellStyle name="Normal 3 2" xfId="208" xr:uid="{00000000-0005-0000-0000-000022010000}"/>
    <cellStyle name="Normal 3 2 2" xfId="322" xr:uid="{00000000-0005-0000-0000-000023010000}"/>
    <cellStyle name="Normal 3 3" xfId="323" xr:uid="{00000000-0005-0000-0000-000024010000}"/>
    <cellStyle name="Normal 3 4" xfId="321" xr:uid="{00000000-0005-0000-0000-000025010000}"/>
    <cellStyle name="Normal 3_Page 3 (a)" xfId="324" xr:uid="{00000000-0005-0000-0000-000026010000}"/>
    <cellStyle name="Normal 4" xfId="209" xr:uid="{00000000-0005-0000-0000-000027010000}"/>
    <cellStyle name="Normal 4 2" xfId="210" xr:uid="{00000000-0005-0000-0000-000028010000}"/>
    <cellStyle name="Normal 4 3" xfId="268" xr:uid="{00000000-0005-0000-0000-000029010000}"/>
    <cellStyle name="Normal 5" xfId="211" xr:uid="{00000000-0005-0000-0000-00002A010000}"/>
    <cellStyle name="Normal 5 2" xfId="331" xr:uid="{00000000-0005-0000-0000-00002B010000}"/>
    <cellStyle name="Normal 5 3" xfId="370" xr:uid="{00000000-0005-0000-0000-00002C010000}"/>
    <cellStyle name="Normal 6" xfId="212" xr:uid="{00000000-0005-0000-0000-00002D010000}"/>
    <cellStyle name="Normal 6 2" xfId="332" xr:uid="{00000000-0005-0000-0000-00002E010000}"/>
    <cellStyle name="Normal 7" xfId="333" xr:uid="{00000000-0005-0000-0000-00002F010000}"/>
    <cellStyle name="Normal 7 2" xfId="371" xr:uid="{00000000-0005-0000-0000-000030010000}"/>
    <cellStyle name="Normal 8" xfId="334" xr:uid="{00000000-0005-0000-0000-000031010000}"/>
    <cellStyle name="Normal 8 2" xfId="372" xr:uid="{00000000-0005-0000-0000-000032010000}"/>
    <cellStyle name="Normal 9" xfId="335" xr:uid="{00000000-0005-0000-0000-000033010000}"/>
    <cellStyle name="Normal 9 2" xfId="294" xr:uid="{00000000-0005-0000-0000-000034010000}"/>
    <cellStyle name="Note 2" xfId="213" xr:uid="{00000000-0005-0000-0000-000035010000}"/>
    <cellStyle name="Note 2 2" xfId="214" xr:uid="{00000000-0005-0000-0000-000036010000}"/>
    <cellStyle name="Note 3" xfId="215" xr:uid="{00000000-0005-0000-0000-000037010000}"/>
    <cellStyle name="Note 3 2" xfId="216" xr:uid="{00000000-0005-0000-0000-000038010000}"/>
    <cellStyle name="Note 3 2 2" xfId="342" xr:uid="{00000000-0005-0000-0000-000039010000}"/>
    <cellStyle name="Note 3 3" xfId="325" xr:uid="{00000000-0005-0000-0000-00003A010000}"/>
    <cellStyle name="Output 2" xfId="217" xr:uid="{00000000-0005-0000-0000-00003B010000}"/>
    <cellStyle name="Output 2 2" xfId="218" xr:uid="{00000000-0005-0000-0000-00003C010000}"/>
    <cellStyle name="Output 3" xfId="219" xr:uid="{00000000-0005-0000-0000-00003D010000}"/>
    <cellStyle name="Output 3 2" xfId="326" xr:uid="{00000000-0005-0000-0000-00003E010000}"/>
    <cellStyle name="Percent" xfId="220" builtinId="5"/>
    <cellStyle name="Percent 10" xfId="221" xr:uid="{00000000-0005-0000-0000-000040010000}"/>
    <cellStyle name="Percent 10 2" xfId="222" xr:uid="{00000000-0005-0000-0000-000041010000}"/>
    <cellStyle name="Percent 10 3" xfId="223" xr:uid="{00000000-0005-0000-0000-000042010000}"/>
    <cellStyle name="Percent 10 4" xfId="360" xr:uid="{00000000-0005-0000-0000-000043010000}"/>
    <cellStyle name="Percent 11" xfId="361" xr:uid="{00000000-0005-0000-0000-000044010000}"/>
    <cellStyle name="Percent 12" xfId="359" xr:uid="{00000000-0005-0000-0000-000045010000}"/>
    <cellStyle name="Percent 12 2" xfId="377" xr:uid="{00000000-0005-0000-0000-000046010000}"/>
    <cellStyle name="Percent 2" xfId="224" xr:uid="{00000000-0005-0000-0000-000047010000}"/>
    <cellStyle name="Percent 2 2" xfId="225" xr:uid="{00000000-0005-0000-0000-000048010000}"/>
    <cellStyle name="Percent 2 2 2" xfId="327" xr:uid="{00000000-0005-0000-0000-000049010000}"/>
    <cellStyle name="Percent 2 3" xfId="226" xr:uid="{00000000-0005-0000-0000-00004A010000}"/>
    <cellStyle name="Percent 2 4" xfId="227" xr:uid="{00000000-0005-0000-0000-00004B010000}"/>
    <cellStyle name="Percent 2 5" xfId="228" xr:uid="{00000000-0005-0000-0000-00004C010000}"/>
    <cellStyle name="Percent 2 6" xfId="229" xr:uid="{00000000-0005-0000-0000-00004D010000}"/>
    <cellStyle name="Percent 2 7" xfId="230" xr:uid="{00000000-0005-0000-0000-00004E010000}"/>
    <cellStyle name="Percent 2 8" xfId="231" xr:uid="{00000000-0005-0000-0000-00004F010000}"/>
    <cellStyle name="Percent 3" xfId="232" xr:uid="{00000000-0005-0000-0000-000050010000}"/>
    <cellStyle name="Percent 3 2" xfId="233" xr:uid="{00000000-0005-0000-0000-000051010000}"/>
    <cellStyle name="Percent 3 3" xfId="234" xr:uid="{00000000-0005-0000-0000-000052010000}"/>
    <cellStyle name="Percent 3 4" xfId="235" xr:uid="{00000000-0005-0000-0000-000053010000}"/>
    <cellStyle name="Percent 3 5" xfId="236" xr:uid="{00000000-0005-0000-0000-000054010000}"/>
    <cellStyle name="Percent 3 6" xfId="237" xr:uid="{00000000-0005-0000-0000-000055010000}"/>
    <cellStyle name="Percent 3 7" xfId="238" xr:uid="{00000000-0005-0000-0000-000056010000}"/>
    <cellStyle name="Percent 3 7 2" xfId="343" xr:uid="{00000000-0005-0000-0000-000057010000}"/>
    <cellStyle name="Percent 3 8" xfId="239" xr:uid="{00000000-0005-0000-0000-000058010000}"/>
    <cellStyle name="Percent 4" xfId="328" xr:uid="{00000000-0005-0000-0000-000059010000}"/>
    <cellStyle name="Percent 4 2" xfId="240" xr:uid="{00000000-0005-0000-0000-00005A010000}"/>
    <cellStyle name="Percent 4 2 2" xfId="344" xr:uid="{00000000-0005-0000-0000-00005B010000}"/>
    <cellStyle name="Percent 5" xfId="241" xr:uid="{00000000-0005-0000-0000-00005C010000}"/>
    <cellStyle name="Percent 5 2" xfId="242" xr:uid="{00000000-0005-0000-0000-00005D010000}"/>
    <cellStyle name="Percent 5 3" xfId="362" xr:uid="{00000000-0005-0000-0000-00005E010000}"/>
    <cellStyle name="Percent 6" xfId="243" xr:uid="{00000000-0005-0000-0000-00005F010000}"/>
    <cellStyle name="Percent 6 2" xfId="244" xr:uid="{00000000-0005-0000-0000-000060010000}"/>
    <cellStyle name="Percent 6 3" xfId="245" xr:uid="{00000000-0005-0000-0000-000061010000}"/>
    <cellStyle name="Percent 6 4" xfId="363" xr:uid="{00000000-0005-0000-0000-000062010000}"/>
    <cellStyle name="Percent 7" xfId="246" xr:uid="{00000000-0005-0000-0000-000063010000}"/>
    <cellStyle name="Percent 7 2" xfId="247" xr:uid="{00000000-0005-0000-0000-000064010000}"/>
    <cellStyle name="Percent 7 3" xfId="248" xr:uid="{00000000-0005-0000-0000-000065010000}"/>
    <cellStyle name="Percent 7 4" xfId="364" xr:uid="{00000000-0005-0000-0000-000066010000}"/>
    <cellStyle name="Percent 8" xfId="249" xr:uid="{00000000-0005-0000-0000-000067010000}"/>
    <cellStyle name="Percent 8 2" xfId="250" xr:uid="{00000000-0005-0000-0000-000068010000}"/>
    <cellStyle name="Percent 8 3" xfId="251" xr:uid="{00000000-0005-0000-0000-000069010000}"/>
    <cellStyle name="Percent 8 4" xfId="365" xr:uid="{00000000-0005-0000-0000-00006A010000}"/>
    <cellStyle name="Percent 9" xfId="252" xr:uid="{00000000-0005-0000-0000-00006B010000}"/>
    <cellStyle name="Percent 9 2" xfId="253" xr:uid="{00000000-0005-0000-0000-00006C010000}"/>
    <cellStyle name="Percent 9 3" xfId="254" xr:uid="{00000000-0005-0000-0000-00006D010000}"/>
    <cellStyle name="Percent 9 4" xfId="366" xr:uid="{00000000-0005-0000-0000-00006E010000}"/>
    <cellStyle name="RSC_Amt" xfId="255" xr:uid="{00000000-0005-0000-0000-00006F010000}"/>
    <cellStyle name="RSC_Amt 4" xfId="382" xr:uid="{00000000-0005-0000-0000-000070010000}"/>
    <cellStyle name="RSC_Amt_CRY96R3" xfId="336" xr:uid="{00000000-0005-0000-0000-000071010000}"/>
    <cellStyle name="RSC_Amt_CRY96R3 2" xfId="256" xr:uid="{00000000-0005-0000-0000-000072010000}"/>
    <cellStyle name="Schedule" xfId="257" xr:uid="{00000000-0005-0000-0000-000073010000}"/>
    <cellStyle name="Title 2" xfId="258" xr:uid="{00000000-0005-0000-0000-000074010000}"/>
    <cellStyle name="Title 2 2" xfId="259" xr:uid="{00000000-0005-0000-0000-000075010000}"/>
    <cellStyle name="Title 3" xfId="260" xr:uid="{00000000-0005-0000-0000-000076010000}"/>
    <cellStyle name="Total 2" xfId="261" xr:uid="{00000000-0005-0000-0000-000077010000}"/>
    <cellStyle name="Total 2 2" xfId="262" xr:uid="{00000000-0005-0000-0000-000078010000}"/>
    <cellStyle name="Total 2 2 2" xfId="353" xr:uid="{00000000-0005-0000-0000-000079010000}"/>
    <cellStyle name="Total 2 3" xfId="329" xr:uid="{00000000-0005-0000-0000-00007A010000}"/>
    <cellStyle name="User_Defined_A" xfId="263" xr:uid="{00000000-0005-0000-0000-00007B010000}"/>
    <cellStyle name="Warning Text 2" xfId="264" xr:uid="{00000000-0005-0000-0000-00007C010000}"/>
    <cellStyle name="Warning Text 2 2" xfId="265" xr:uid="{00000000-0005-0000-0000-00007D010000}"/>
    <cellStyle name="Warning Text 3" xfId="266" xr:uid="{00000000-0005-0000-0000-00007E010000}"/>
    <cellStyle name="Warning Text 3 2" xfId="330" xr:uid="{00000000-0005-0000-0000-00007F010000}"/>
  </cellStyles>
  <dxfs count="0"/>
  <tableStyles count="1" defaultTableStyle="TableStyleMedium9" defaultPivotStyle="PivotStyleLight16">
    <tableStyle name="Invisible" pivot="0" table="0" count="0" xr9:uid="{48D06C78-E31D-4AB1-B9D3-99538DC193B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-LFR005\Workpapers\AppData\HC\Boston\Care%20CR\Cost%20Report%20Templates\HCF-3-2008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3 (a) old"/>
      <sheetName val="Main Sheet"/>
      <sheetName val="DataSheet"/>
      <sheetName val="ProForma"/>
      <sheetName val="ErrRpt"/>
      <sheetName val="RSC Filing Instructions"/>
      <sheetName val="Page 1"/>
      <sheetName val="Page 2"/>
      <sheetName val="Page 3"/>
      <sheetName val="Page 3 (a)"/>
      <sheetName val="Page 4"/>
      <sheetName val="Page 4 (a)"/>
      <sheetName val="Page 4A"/>
      <sheetName val="Page 5"/>
      <sheetName val="Schedule 1"/>
      <sheetName val="Schedule 2"/>
      <sheetName val="Schedule 5"/>
      <sheetName val="Schedule 7"/>
      <sheetName val="Schedule 8"/>
      <sheetName val="Schedule 10"/>
      <sheetName val="Schedule 13"/>
      <sheetName val="Schedule 14"/>
      <sheetName val="Schedule 15"/>
      <sheetName val="Schedule 16, 19, 20"/>
      <sheetName val="Schedule 21, 22, 23, 24"/>
      <sheetName val="Attachments"/>
      <sheetName val="Amendments"/>
      <sheetName val="Rate Calc"/>
    </sheetNames>
    <sheetDataSet>
      <sheetData sheetId="0"/>
      <sheetData sheetId="1"/>
      <sheetData sheetId="2">
        <row r="117">
          <cell r="F117" t="e">
            <v>#NAME?</v>
          </cell>
        </row>
        <row r="118">
          <cell r="F118" t="e">
            <v>#NAME?</v>
          </cell>
        </row>
        <row r="119">
          <cell r="F119" t="e">
            <v>#NAME?</v>
          </cell>
        </row>
        <row r="122">
          <cell r="F122" t="e">
            <v>#NAME?</v>
          </cell>
        </row>
        <row r="123">
          <cell r="F123" t="e">
            <v>#NAME?</v>
          </cell>
        </row>
        <row r="124">
          <cell r="F124" t="e">
            <v>#NAME?</v>
          </cell>
        </row>
        <row r="129">
          <cell r="F129" t="e">
            <v>#NAME?</v>
          </cell>
        </row>
        <row r="136">
          <cell r="F136">
            <v>0</v>
          </cell>
        </row>
        <row r="137">
          <cell r="F137" t="e">
            <v>#NAME?</v>
          </cell>
        </row>
        <row r="142">
          <cell r="F142" t="e">
            <v>#NAME?</v>
          </cell>
        </row>
        <row r="146">
          <cell r="F146" t="e">
            <v>#NAME?</v>
          </cell>
        </row>
        <row r="149">
          <cell r="F149">
            <v>0</v>
          </cell>
        </row>
        <row r="151">
          <cell r="F151" t="e">
            <v>#NAME?</v>
          </cell>
        </row>
        <row r="152">
          <cell r="F152" t="e">
            <v>#NAME?</v>
          </cell>
        </row>
        <row r="155">
          <cell r="F155" t="e">
            <v>#NAME?</v>
          </cell>
        </row>
        <row r="158">
          <cell r="F158" t="e">
            <v>#NAME?</v>
          </cell>
        </row>
        <row r="168">
          <cell r="F168">
            <v>3108</v>
          </cell>
        </row>
        <row r="169">
          <cell r="F169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definedNames>
      <definedName name="BinderName"/>
      <definedName name="CY"/>
      <definedName name="CYEDATE"/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workbookViewId="0">
      <selection activeCell="D21" sqref="D21"/>
    </sheetView>
  </sheetViews>
  <sheetFormatPr defaultColWidth="8.85546875" defaultRowHeight="18.600000000000001" customHeight="1"/>
  <cols>
    <col min="1" max="1" width="34.7109375" style="70" customWidth="1"/>
    <col min="2" max="2" width="14" style="70" customWidth="1"/>
    <col min="3" max="3" width="13.140625" style="70" customWidth="1"/>
    <col min="4" max="4" width="17.140625" style="70" customWidth="1"/>
    <col min="5" max="7" width="15.5703125" style="70" customWidth="1"/>
    <col min="8" max="8" width="14.7109375" style="70" hidden="1" customWidth="1"/>
    <col min="9" max="9" width="15" style="70" customWidth="1"/>
    <col min="10" max="11" width="15.42578125" style="70" customWidth="1"/>
    <col min="12" max="12" width="13.7109375" style="86" hidden="1" customWidth="1"/>
    <col min="13" max="13" width="12.7109375" style="70" customWidth="1"/>
    <col min="14" max="261" width="8.85546875" style="70"/>
    <col min="262" max="262" width="34.7109375" style="70" customWidth="1"/>
    <col min="263" max="263" width="14" style="70" customWidth="1"/>
    <col min="264" max="264" width="13.7109375" style="70" customWidth="1"/>
    <col min="265" max="265" width="13.5703125" style="70" customWidth="1"/>
    <col min="266" max="266" width="15" style="70" customWidth="1"/>
    <col min="267" max="267" width="12.7109375" style="70" customWidth="1"/>
    <col min="268" max="268" width="10.7109375" style="70" customWidth="1"/>
    <col min="269" max="269" width="12.7109375" style="70" customWidth="1"/>
    <col min="270" max="517" width="8.85546875" style="70"/>
    <col min="518" max="518" width="34.7109375" style="70" customWidth="1"/>
    <col min="519" max="519" width="14" style="70" customWidth="1"/>
    <col min="520" max="520" width="13.7109375" style="70" customWidth="1"/>
    <col min="521" max="521" width="13.5703125" style="70" customWidth="1"/>
    <col min="522" max="522" width="15" style="70" customWidth="1"/>
    <col min="523" max="523" width="12.7109375" style="70" customWidth="1"/>
    <col min="524" max="524" width="10.7109375" style="70" customWidth="1"/>
    <col min="525" max="525" width="12.7109375" style="70" customWidth="1"/>
    <col min="526" max="773" width="8.85546875" style="70"/>
    <col min="774" max="774" width="34.7109375" style="70" customWidth="1"/>
    <col min="775" max="775" width="14" style="70" customWidth="1"/>
    <col min="776" max="776" width="13.7109375" style="70" customWidth="1"/>
    <col min="777" max="777" width="13.5703125" style="70" customWidth="1"/>
    <col min="778" max="778" width="15" style="70" customWidth="1"/>
    <col min="779" max="779" width="12.7109375" style="70" customWidth="1"/>
    <col min="780" max="780" width="10.7109375" style="70" customWidth="1"/>
    <col min="781" max="781" width="12.7109375" style="70" customWidth="1"/>
    <col min="782" max="1029" width="8.85546875" style="70"/>
    <col min="1030" max="1030" width="34.7109375" style="70" customWidth="1"/>
    <col min="1031" max="1031" width="14" style="70" customWidth="1"/>
    <col min="1032" max="1032" width="13.7109375" style="70" customWidth="1"/>
    <col min="1033" max="1033" width="13.5703125" style="70" customWidth="1"/>
    <col min="1034" max="1034" width="15" style="70" customWidth="1"/>
    <col min="1035" max="1035" width="12.7109375" style="70" customWidth="1"/>
    <col min="1036" max="1036" width="10.7109375" style="70" customWidth="1"/>
    <col min="1037" max="1037" width="12.7109375" style="70" customWidth="1"/>
    <col min="1038" max="1285" width="8.85546875" style="70"/>
    <col min="1286" max="1286" width="34.7109375" style="70" customWidth="1"/>
    <col min="1287" max="1287" width="14" style="70" customWidth="1"/>
    <col min="1288" max="1288" width="13.7109375" style="70" customWidth="1"/>
    <col min="1289" max="1289" width="13.5703125" style="70" customWidth="1"/>
    <col min="1290" max="1290" width="15" style="70" customWidth="1"/>
    <col min="1291" max="1291" width="12.7109375" style="70" customWidth="1"/>
    <col min="1292" max="1292" width="10.7109375" style="70" customWidth="1"/>
    <col min="1293" max="1293" width="12.7109375" style="70" customWidth="1"/>
    <col min="1294" max="1541" width="8.85546875" style="70"/>
    <col min="1542" max="1542" width="34.7109375" style="70" customWidth="1"/>
    <col min="1543" max="1543" width="14" style="70" customWidth="1"/>
    <col min="1544" max="1544" width="13.7109375" style="70" customWidth="1"/>
    <col min="1545" max="1545" width="13.5703125" style="70" customWidth="1"/>
    <col min="1546" max="1546" width="15" style="70" customWidth="1"/>
    <col min="1547" max="1547" width="12.7109375" style="70" customWidth="1"/>
    <col min="1548" max="1548" width="10.7109375" style="70" customWidth="1"/>
    <col min="1549" max="1549" width="12.7109375" style="70" customWidth="1"/>
    <col min="1550" max="1797" width="8.85546875" style="70"/>
    <col min="1798" max="1798" width="34.7109375" style="70" customWidth="1"/>
    <col min="1799" max="1799" width="14" style="70" customWidth="1"/>
    <col min="1800" max="1800" width="13.7109375" style="70" customWidth="1"/>
    <col min="1801" max="1801" width="13.5703125" style="70" customWidth="1"/>
    <col min="1802" max="1802" width="15" style="70" customWidth="1"/>
    <col min="1803" max="1803" width="12.7109375" style="70" customWidth="1"/>
    <col min="1804" max="1804" width="10.7109375" style="70" customWidth="1"/>
    <col min="1805" max="1805" width="12.7109375" style="70" customWidth="1"/>
    <col min="1806" max="2053" width="8.85546875" style="70"/>
    <col min="2054" max="2054" width="34.7109375" style="70" customWidth="1"/>
    <col min="2055" max="2055" width="14" style="70" customWidth="1"/>
    <col min="2056" max="2056" width="13.7109375" style="70" customWidth="1"/>
    <col min="2057" max="2057" width="13.5703125" style="70" customWidth="1"/>
    <col min="2058" max="2058" width="15" style="70" customWidth="1"/>
    <col min="2059" max="2059" width="12.7109375" style="70" customWidth="1"/>
    <col min="2060" max="2060" width="10.7109375" style="70" customWidth="1"/>
    <col min="2061" max="2061" width="12.7109375" style="70" customWidth="1"/>
    <col min="2062" max="2309" width="8.85546875" style="70"/>
    <col min="2310" max="2310" width="34.7109375" style="70" customWidth="1"/>
    <col min="2311" max="2311" width="14" style="70" customWidth="1"/>
    <col min="2312" max="2312" width="13.7109375" style="70" customWidth="1"/>
    <col min="2313" max="2313" width="13.5703125" style="70" customWidth="1"/>
    <col min="2314" max="2314" width="15" style="70" customWidth="1"/>
    <col min="2315" max="2315" width="12.7109375" style="70" customWidth="1"/>
    <col min="2316" max="2316" width="10.7109375" style="70" customWidth="1"/>
    <col min="2317" max="2317" width="12.7109375" style="70" customWidth="1"/>
    <col min="2318" max="2565" width="8.85546875" style="70"/>
    <col min="2566" max="2566" width="34.7109375" style="70" customWidth="1"/>
    <col min="2567" max="2567" width="14" style="70" customWidth="1"/>
    <col min="2568" max="2568" width="13.7109375" style="70" customWidth="1"/>
    <col min="2569" max="2569" width="13.5703125" style="70" customWidth="1"/>
    <col min="2570" max="2570" width="15" style="70" customWidth="1"/>
    <col min="2571" max="2571" width="12.7109375" style="70" customWidth="1"/>
    <col min="2572" max="2572" width="10.7109375" style="70" customWidth="1"/>
    <col min="2573" max="2573" width="12.7109375" style="70" customWidth="1"/>
    <col min="2574" max="2821" width="8.85546875" style="70"/>
    <col min="2822" max="2822" width="34.7109375" style="70" customWidth="1"/>
    <col min="2823" max="2823" width="14" style="70" customWidth="1"/>
    <col min="2824" max="2824" width="13.7109375" style="70" customWidth="1"/>
    <col min="2825" max="2825" width="13.5703125" style="70" customWidth="1"/>
    <col min="2826" max="2826" width="15" style="70" customWidth="1"/>
    <col min="2827" max="2827" width="12.7109375" style="70" customWidth="1"/>
    <col min="2828" max="2828" width="10.7109375" style="70" customWidth="1"/>
    <col min="2829" max="2829" width="12.7109375" style="70" customWidth="1"/>
    <col min="2830" max="3077" width="8.85546875" style="70"/>
    <col min="3078" max="3078" width="34.7109375" style="70" customWidth="1"/>
    <col min="3079" max="3079" width="14" style="70" customWidth="1"/>
    <col min="3080" max="3080" width="13.7109375" style="70" customWidth="1"/>
    <col min="3081" max="3081" width="13.5703125" style="70" customWidth="1"/>
    <col min="3082" max="3082" width="15" style="70" customWidth="1"/>
    <col min="3083" max="3083" width="12.7109375" style="70" customWidth="1"/>
    <col min="3084" max="3084" width="10.7109375" style="70" customWidth="1"/>
    <col min="3085" max="3085" width="12.7109375" style="70" customWidth="1"/>
    <col min="3086" max="3333" width="8.85546875" style="70"/>
    <col min="3334" max="3334" width="34.7109375" style="70" customWidth="1"/>
    <col min="3335" max="3335" width="14" style="70" customWidth="1"/>
    <col min="3336" max="3336" width="13.7109375" style="70" customWidth="1"/>
    <col min="3337" max="3337" width="13.5703125" style="70" customWidth="1"/>
    <col min="3338" max="3338" width="15" style="70" customWidth="1"/>
    <col min="3339" max="3339" width="12.7109375" style="70" customWidth="1"/>
    <col min="3340" max="3340" width="10.7109375" style="70" customWidth="1"/>
    <col min="3341" max="3341" width="12.7109375" style="70" customWidth="1"/>
    <col min="3342" max="3589" width="8.85546875" style="70"/>
    <col min="3590" max="3590" width="34.7109375" style="70" customWidth="1"/>
    <col min="3591" max="3591" width="14" style="70" customWidth="1"/>
    <col min="3592" max="3592" width="13.7109375" style="70" customWidth="1"/>
    <col min="3593" max="3593" width="13.5703125" style="70" customWidth="1"/>
    <col min="3594" max="3594" width="15" style="70" customWidth="1"/>
    <col min="3595" max="3595" width="12.7109375" style="70" customWidth="1"/>
    <col min="3596" max="3596" width="10.7109375" style="70" customWidth="1"/>
    <col min="3597" max="3597" width="12.7109375" style="70" customWidth="1"/>
    <col min="3598" max="3845" width="8.85546875" style="70"/>
    <col min="3846" max="3846" width="34.7109375" style="70" customWidth="1"/>
    <col min="3847" max="3847" width="14" style="70" customWidth="1"/>
    <col min="3848" max="3848" width="13.7109375" style="70" customWidth="1"/>
    <col min="3849" max="3849" width="13.5703125" style="70" customWidth="1"/>
    <col min="3850" max="3850" width="15" style="70" customWidth="1"/>
    <col min="3851" max="3851" width="12.7109375" style="70" customWidth="1"/>
    <col min="3852" max="3852" width="10.7109375" style="70" customWidth="1"/>
    <col min="3853" max="3853" width="12.7109375" style="70" customWidth="1"/>
    <col min="3854" max="4101" width="8.85546875" style="70"/>
    <col min="4102" max="4102" width="34.7109375" style="70" customWidth="1"/>
    <col min="4103" max="4103" width="14" style="70" customWidth="1"/>
    <col min="4104" max="4104" width="13.7109375" style="70" customWidth="1"/>
    <col min="4105" max="4105" width="13.5703125" style="70" customWidth="1"/>
    <col min="4106" max="4106" width="15" style="70" customWidth="1"/>
    <col min="4107" max="4107" width="12.7109375" style="70" customWidth="1"/>
    <col min="4108" max="4108" width="10.7109375" style="70" customWidth="1"/>
    <col min="4109" max="4109" width="12.7109375" style="70" customWidth="1"/>
    <col min="4110" max="4357" width="8.85546875" style="70"/>
    <col min="4358" max="4358" width="34.7109375" style="70" customWidth="1"/>
    <col min="4359" max="4359" width="14" style="70" customWidth="1"/>
    <col min="4360" max="4360" width="13.7109375" style="70" customWidth="1"/>
    <col min="4361" max="4361" width="13.5703125" style="70" customWidth="1"/>
    <col min="4362" max="4362" width="15" style="70" customWidth="1"/>
    <col min="4363" max="4363" width="12.7109375" style="70" customWidth="1"/>
    <col min="4364" max="4364" width="10.7109375" style="70" customWidth="1"/>
    <col min="4365" max="4365" width="12.7109375" style="70" customWidth="1"/>
    <col min="4366" max="4613" width="8.85546875" style="70"/>
    <col min="4614" max="4614" width="34.7109375" style="70" customWidth="1"/>
    <col min="4615" max="4615" width="14" style="70" customWidth="1"/>
    <col min="4616" max="4616" width="13.7109375" style="70" customWidth="1"/>
    <col min="4617" max="4617" width="13.5703125" style="70" customWidth="1"/>
    <col min="4618" max="4618" width="15" style="70" customWidth="1"/>
    <col min="4619" max="4619" width="12.7109375" style="70" customWidth="1"/>
    <col min="4620" max="4620" width="10.7109375" style="70" customWidth="1"/>
    <col min="4621" max="4621" width="12.7109375" style="70" customWidth="1"/>
    <col min="4622" max="4869" width="8.85546875" style="70"/>
    <col min="4870" max="4870" width="34.7109375" style="70" customWidth="1"/>
    <col min="4871" max="4871" width="14" style="70" customWidth="1"/>
    <col min="4872" max="4872" width="13.7109375" style="70" customWidth="1"/>
    <col min="4873" max="4873" width="13.5703125" style="70" customWidth="1"/>
    <col min="4874" max="4874" width="15" style="70" customWidth="1"/>
    <col min="4875" max="4875" width="12.7109375" style="70" customWidth="1"/>
    <col min="4876" max="4876" width="10.7109375" style="70" customWidth="1"/>
    <col min="4877" max="4877" width="12.7109375" style="70" customWidth="1"/>
    <col min="4878" max="5125" width="8.85546875" style="70"/>
    <col min="5126" max="5126" width="34.7109375" style="70" customWidth="1"/>
    <col min="5127" max="5127" width="14" style="70" customWidth="1"/>
    <col min="5128" max="5128" width="13.7109375" style="70" customWidth="1"/>
    <col min="5129" max="5129" width="13.5703125" style="70" customWidth="1"/>
    <col min="5130" max="5130" width="15" style="70" customWidth="1"/>
    <col min="5131" max="5131" width="12.7109375" style="70" customWidth="1"/>
    <col min="5132" max="5132" width="10.7109375" style="70" customWidth="1"/>
    <col min="5133" max="5133" width="12.7109375" style="70" customWidth="1"/>
    <col min="5134" max="5381" width="8.85546875" style="70"/>
    <col min="5382" max="5382" width="34.7109375" style="70" customWidth="1"/>
    <col min="5383" max="5383" width="14" style="70" customWidth="1"/>
    <col min="5384" max="5384" width="13.7109375" style="70" customWidth="1"/>
    <col min="5385" max="5385" width="13.5703125" style="70" customWidth="1"/>
    <col min="5386" max="5386" width="15" style="70" customWidth="1"/>
    <col min="5387" max="5387" width="12.7109375" style="70" customWidth="1"/>
    <col min="5388" max="5388" width="10.7109375" style="70" customWidth="1"/>
    <col min="5389" max="5389" width="12.7109375" style="70" customWidth="1"/>
    <col min="5390" max="5637" width="8.85546875" style="70"/>
    <col min="5638" max="5638" width="34.7109375" style="70" customWidth="1"/>
    <col min="5639" max="5639" width="14" style="70" customWidth="1"/>
    <col min="5640" max="5640" width="13.7109375" style="70" customWidth="1"/>
    <col min="5641" max="5641" width="13.5703125" style="70" customWidth="1"/>
    <col min="5642" max="5642" width="15" style="70" customWidth="1"/>
    <col min="5643" max="5643" width="12.7109375" style="70" customWidth="1"/>
    <col min="5644" max="5644" width="10.7109375" style="70" customWidth="1"/>
    <col min="5645" max="5645" width="12.7109375" style="70" customWidth="1"/>
    <col min="5646" max="5893" width="8.85546875" style="70"/>
    <col min="5894" max="5894" width="34.7109375" style="70" customWidth="1"/>
    <col min="5895" max="5895" width="14" style="70" customWidth="1"/>
    <col min="5896" max="5896" width="13.7109375" style="70" customWidth="1"/>
    <col min="5897" max="5897" width="13.5703125" style="70" customWidth="1"/>
    <col min="5898" max="5898" width="15" style="70" customWidth="1"/>
    <col min="5899" max="5899" width="12.7109375" style="70" customWidth="1"/>
    <col min="5900" max="5900" width="10.7109375" style="70" customWidth="1"/>
    <col min="5901" max="5901" width="12.7109375" style="70" customWidth="1"/>
    <col min="5902" max="6149" width="8.85546875" style="70"/>
    <col min="6150" max="6150" width="34.7109375" style="70" customWidth="1"/>
    <col min="6151" max="6151" width="14" style="70" customWidth="1"/>
    <col min="6152" max="6152" width="13.7109375" style="70" customWidth="1"/>
    <col min="6153" max="6153" width="13.5703125" style="70" customWidth="1"/>
    <col min="6154" max="6154" width="15" style="70" customWidth="1"/>
    <col min="6155" max="6155" width="12.7109375" style="70" customWidth="1"/>
    <col min="6156" max="6156" width="10.7109375" style="70" customWidth="1"/>
    <col min="6157" max="6157" width="12.7109375" style="70" customWidth="1"/>
    <col min="6158" max="6405" width="8.85546875" style="70"/>
    <col min="6406" max="6406" width="34.7109375" style="70" customWidth="1"/>
    <col min="6407" max="6407" width="14" style="70" customWidth="1"/>
    <col min="6408" max="6408" width="13.7109375" style="70" customWidth="1"/>
    <col min="6409" max="6409" width="13.5703125" style="70" customWidth="1"/>
    <col min="6410" max="6410" width="15" style="70" customWidth="1"/>
    <col min="6411" max="6411" width="12.7109375" style="70" customWidth="1"/>
    <col min="6412" max="6412" width="10.7109375" style="70" customWidth="1"/>
    <col min="6413" max="6413" width="12.7109375" style="70" customWidth="1"/>
    <col min="6414" max="6661" width="8.85546875" style="70"/>
    <col min="6662" max="6662" width="34.7109375" style="70" customWidth="1"/>
    <col min="6663" max="6663" width="14" style="70" customWidth="1"/>
    <col min="6664" max="6664" width="13.7109375" style="70" customWidth="1"/>
    <col min="6665" max="6665" width="13.5703125" style="70" customWidth="1"/>
    <col min="6666" max="6666" width="15" style="70" customWidth="1"/>
    <col min="6667" max="6667" width="12.7109375" style="70" customWidth="1"/>
    <col min="6668" max="6668" width="10.7109375" style="70" customWidth="1"/>
    <col min="6669" max="6669" width="12.7109375" style="70" customWidth="1"/>
    <col min="6670" max="6917" width="8.85546875" style="70"/>
    <col min="6918" max="6918" width="34.7109375" style="70" customWidth="1"/>
    <col min="6919" max="6919" width="14" style="70" customWidth="1"/>
    <col min="6920" max="6920" width="13.7109375" style="70" customWidth="1"/>
    <col min="6921" max="6921" width="13.5703125" style="70" customWidth="1"/>
    <col min="6922" max="6922" width="15" style="70" customWidth="1"/>
    <col min="6923" max="6923" width="12.7109375" style="70" customWidth="1"/>
    <col min="6924" max="6924" width="10.7109375" style="70" customWidth="1"/>
    <col min="6925" max="6925" width="12.7109375" style="70" customWidth="1"/>
    <col min="6926" max="7173" width="8.85546875" style="70"/>
    <col min="7174" max="7174" width="34.7109375" style="70" customWidth="1"/>
    <col min="7175" max="7175" width="14" style="70" customWidth="1"/>
    <col min="7176" max="7176" width="13.7109375" style="70" customWidth="1"/>
    <col min="7177" max="7177" width="13.5703125" style="70" customWidth="1"/>
    <col min="7178" max="7178" width="15" style="70" customWidth="1"/>
    <col min="7179" max="7179" width="12.7109375" style="70" customWidth="1"/>
    <col min="7180" max="7180" width="10.7109375" style="70" customWidth="1"/>
    <col min="7181" max="7181" width="12.7109375" style="70" customWidth="1"/>
    <col min="7182" max="7429" width="8.85546875" style="70"/>
    <col min="7430" max="7430" width="34.7109375" style="70" customWidth="1"/>
    <col min="7431" max="7431" width="14" style="70" customWidth="1"/>
    <col min="7432" max="7432" width="13.7109375" style="70" customWidth="1"/>
    <col min="7433" max="7433" width="13.5703125" style="70" customWidth="1"/>
    <col min="7434" max="7434" width="15" style="70" customWidth="1"/>
    <col min="7435" max="7435" width="12.7109375" style="70" customWidth="1"/>
    <col min="7436" max="7436" width="10.7109375" style="70" customWidth="1"/>
    <col min="7437" max="7437" width="12.7109375" style="70" customWidth="1"/>
    <col min="7438" max="7685" width="8.85546875" style="70"/>
    <col min="7686" max="7686" width="34.7109375" style="70" customWidth="1"/>
    <col min="7687" max="7687" width="14" style="70" customWidth="1"/>
    <col min="7688" max="7688" width="13.7109375" style="70" customWidth="1"/>
    <col min="7689" max="7689" width="13.5703125" style="70" customWidth="1"/>
    <col min="7690" max="7690" width="15" style="70" customWidth="1"/>
    <col min="7691" max="7691" width="12.7109375" style="70" customWidth="1"/>
    <col min="7692" max="7692" width="10.7109375" style="70" customWidth="1"/>
    <col min="7693" max="7693" width="12.7109375" style="70" customWidth="1"/>
    <col min="7694" max="7941" width="8.85546875" style="70"/>
    <col min="7942" max="7942" width="34.7109375" style="70" customWidth="1"/>
    <col min="7943" max="7943" width="14" style="70" customWidth="1"/>
    <col min="7944" max="7944" width="13.7109375" style="70" customWidth="1"/>
    <col min="7945" max="7945" width="13.5703125" style="70" customWidth="1"/>
    <col min="7946" max="7946" width="15" style="70" customWidth="1"/>
    <col min="7947" max="7947" width="12.7109375" style="70" customWidth="1"/>
    <col min="7948" max="7948" width="10.7109375" style="70" customWidth="1"/>
    <col min="7949" max="7949" width="12.7109375" style="70" customWidth="1"/>
    <col min="7950" max="8197" width="8.85546875" style="70"/>
    <col min="8198" max="8198" width="34.7109375" style="70" customWidth="1"/>
    <col min="8199" max="8199" width="14" style="70" customWidth="1"/>
    <col min="8200" max="8200" width="13.7109375" style="70" customWidth="1"/>
    <col min="8201" max="8201" width="13.5703125" style="70" customWidth="1"/>
    <col min="8202" max="8202" width="15" style="70" customWidth="1"/>
    <col min="8203" max="8203" width="12.7109375" style="70" customWidth="1"/>
    <col min="8204" max="8204" width="10.7109375" style="70" customWidth="1"/>
    <col min="8205" max="8205" width="12.7109375" style="70" customWidth="1"/>
    <col min="8206" max="8453" width="8.85546875" style="70"/>
    <col min="8454" max="8454" width="34.7109375" style="70" customWidth="1"/>
    <col min="8455" max="8455" width="14" style="70" customWidth="1"/>
    <col min="8456" max="8456" width="13.7109375" style="70" customWidth="1"/>
    <col min="8457" max="8457" width="13.5703125" style="70" customWidth="1"/>
    <col min="8458" max="8458" width="15" style="70" customWidth="1"/>
    <col min="8459" max="8459" width="12.7109375" style="70" customWidth="1"/>
    <col min="8460" max="8460" width="10.7109375" style="70" customWidth="1"/>
    <col min="8461" max="8461" width="12.7109375" style="70" customWidth="1"/>
    <col min="8462" max="8709" width="8.85546875" style="70"/>
    <col min="8710" max="8710" width="34.7109375" style="70" customWidth="1"/>
    <col min="8711" max="8711" width="14" style="70" customWidth="1"/>
    <col min="8712" max="8712" width="13.7109375" style="70" customWidth="1"/>
    <col min="8713" max="8713" width="13.5703125" style="70" customWidth="1"/>
    <col min="8714" max="8714" width="15" style="70" customWidth="1"/>
    <col min="8715" max="8715" width="12.7109375" style="70" customWidth="1"/>
    <col min="8716" max="8716" width="10.7109375" style="70" customWidth="1"/>
    <col min="8717" max="8717" width="12.7109375" style="70" customWidth="1"/>
    <col min="8718" max="8965" width="8.85546875" style="70"/>
    <col min="8966" max="8966" width="34.7109375" style="70" customWidth="1"/>
    <col min="8967" max="8967" width="14" style="70" customWidth="1"/>
    <col min="8968" max="8968" width="13.7109375" style="70" customWidth="1"/>
    <col min="8969" max="8969" width="13.5703125" style="70" customWidth="1"/>
    <col min="8970" max="8970" width="15" style="70" customWidth="1"/>
    <col min="8971" max="8971" width="12.7109375" style="70" customWidth="1"/>
    <col min="8972" max="8972" width="10.7109375" style="70" customWidth="1"/>
    <col min="8973" max="8973" width="12.7109375" style="70" customWidth="1"/>
    <col min="8974" max="9221" width="8.85546875" style="70"/>
    <col min="9222" max="9222" width="34.7109375" style="70" customWidth="1"/>
    <col min="9223" max="9223" width="14" style="70" customWidth="1"/>
    <col min="9224" max="9224" width="13.7109375" style="70" customWidth="1"/>
    <col min="9225" max="9225" width="13.5703125" style="70" customWidth="1"/>
    <col min="9226" max="9226" width="15" style="70" customWidth="1"/>
    <col min="9227" max="9227" width="12.7109375" style="70" customWidth="1"/>
    <col min="9228" max="9228" width="10.7109375" style="70" customWidth="1"/>
    <col min="9229" max="9229" width="12.7109375" style="70" customWidth="1"/>
    <col min="9230" max="9477" width="8.85546875" style="70"/>
    <col min="9478" max="9478" width="34.7109375" style="70" customWidth="1"/>
    <col min="9479" max="9479" width="14" style="70" customWidth="1"/>
    <col min="9480" max="9480" width="13.7109375" style="70" customWidth="1"/>
    <col min="9481" max="9481" width="13.5703125" style="70" customWidth="1"/>
    <col min="9482" max="9482" width="15" style="70" customWidth="1"/>
    <col min="9483" max="9483" width="12.7109375" style="70" customWidth="1"/>
    <col min="9484" max="9484" width="10.7109375" style="70" customWidth="1"/>
    <col min="9485" max="9485" width="12.7109375" style="70" customWidth="1"/>
    <col min="9486" max="9733" width="8.85546875" style="70"/>
    <col min="9734" max="9734" width="34.7109375" style="70" customWidth="1"/>
    <col min="9735" max="9735" width="14" style="70" customWidth="1"/>
    <col min="9736" max="9736" width="13.7109375" style="70" customWidth="1"/>
    <col min="9737" max="9737" width="13.5703125" style="70" customWidth="1"/>
    <col min="9738" max="9738" width="15" style="70" customWidth="1"/>
    <col min="9739" max="9739" width="12.7109375" style="70" customWidth="1"/>
    <col min="9740" max="9740" width="10.7109375" style="70" customWidth="1"/>
    <col min="9741" max="9741" width="12.7109375" style="70" customWidth="1"/>
    <col min="9742" max="9989" width="8.85546875" style="70"/>
    <col min="9990" max="9990" width="34.7109375" style="70" customWidth="1"/>
    <col min="9991" max="9991" width="14" style="70" customWidth="1"/>
    <col min="9992" max="9992" width="13.7109375" style="70" customWidth="1"/>
    <col min="9993" max="9993" width="13.5703125" style="70" customWidth="1"/>
    <col min="9994" max="9994" width="15" style="70" customWidth="1"/>
    <col min="9995" max="9995" width="12.7109375" style="70" customWidth="1"/>
    <col min="9996" max="9996" width="10.7109375" style="70" customWidth="1"/>
    <col min="9997" max="9997" width="12.7109375" style="70" customWidth="1"/>
    <col min="9998" max="10245" width="8.85546875" style="70"/>
    <col min="10246" max="10246" width="34.7109375" style="70" customWidth="1"/>
    <col min="10247" max="10247" width="14" style="70" customWidth="1"/>
    <col min="10248" max="10248" width="13.7109375" style="70" customWidth="1"/>
    <col min="10249" max="10249" width="13.5703125" style="70" customWidth="1"/>
    <col min="10250" max="10250" width="15" style="70" customWidth="1"/>
    <col min="10251" max="10251" width="12.7109375" style="70" customWidth="1"/>
    <col min="10252" max="10252" width="10.7109375" style="70" customWidth="1"/>
    <col min="10253" max="10253" width="12.7109375" style="70" customWidth="1"/>
    <col min="10254" max="10501" width="8.85546875" style="70"/>
    <col min="10502" max="10502" width="34.7109375" style="70" customWidth="1"/>
    <col min="10503" max="10503" width="14" style="70" customWidth="1"/>
    <col min="10504" max="10504" width="13.7109375" style="70" customWidth="1"/>
    <col min="10505" max="10505" width="13.5703125" style="70" customWidth="1"/>
    <col min="10506" max="10506" width="15" style="70" customWidth="1"/>
    <col min="10507" max="10507" width="12.7109375" style="70" customWidth="1"/>
    <col min="10508" max="10508" width="10.7109375" style="70" customWidth="1"/>
    <col min="10509" max="10509" width="12.7109375" style="70" customWidth="1"/>
    <col min="10510" max="10757" width="8.85546875" style="70"/>
    <col min="10758" max="10758" width="34.7109375" style="70" customWidth="1"/>
    <col min="10759" max="10759" width="14" style="70" customWidth="1"/>
    <col min="10760" max="10760" width="13.7109375" style="70" customWidth="1"/>
    <col min="10761" max="10761" width="13.5703125" style="70" customWidth="1"/>
    <col min="10762" max="10762" width="15" style="70" customWidth="1"/>
    <col min="10763" max="10763" width="12.7109375" style="70" customWidth="1"/>
    <col min="10764" max="10764" width="10.7109375" style="70" customWidth="1"/>
    <col min="10765" max="10765" width="12.7109375" style="70" customWidth="1"/>
    <col min="10766" max="11013" width="8.85546875" style="70"/>
    <col min="11014" max="11014" width="34.7109375" style="70" customWidth="1"/>
    <col min="11015" max="11015" width="14" style="70" customWidth="1"/>
    <col min="11016" max="11016" width="13.7109375" style="70" customWidth="1"/>
    <col min="11017" max="11017" width="13.5703125" style="70" customWidth="1"/>
    <col min="11018" max="11018" width="15" style="70" customWidth="1"/>
    <col min="11019" max="11019" width="12.7109375" style="70" customWidth="1"/>
    <col min="11020" max="11020" width="10.7109375" style="70" customWidth="1"/>
    <col min="11021" max="11021" width="12.7109375" style="70" customWidth="1"/>
    <col min="11022" max="11269" width="8.85546875" style="70"/>
    <col min="11270" max="11270" width="34.7109375" style="70" customWidth="1"/>
    <col min="11271" max="11271" width="14" style="70" customWidth="1"/>
    <col min="11272" max="11272" width="13.7109375" style="70" customWidth="1"/>
    <col min="11273" max="11273" width="13.5703125" style="70" customWidth="1"/>
    <col min="11274" max="11274" width="15" style="70" customWidth="1"/>
    <col min="11275" max="11275" width="12.7109375" style="70" customWidth="1"/>
    <col min="11276" max="11276" width="10.7109375" style="70" customWidth="1"/>
    <col min="11277" max="11277" width="12.7109375" style="70" customWidth="1"/>
    <col min="11278" max="11525" width="8.85546875" style="70"/>
    <col min="11526" max="11526" width="34.7109375" style="70" customWidth="1"/>
    <col min="11527" max="11527" width="14" style="70" customWidth="1"/>
    <col min="11528" max="11528" width="13.7109375" style="70" customWidth="1"/>
    <col min="11529" max="11529" width="13.5703125" style="70" customWidth="1"/>
    <col min="11530" max="11530" width="15" style="70" customWidth="1"/>
    <col min="11531" max="11531" width="12.7109375" style="70" customWidth="1"/>
    <col min="11532" max="11532" width="10.7109375" style="70" customWidth="1"/>
    <col min="11533" max="11533" width="12.7109375" style="70" customWidth="1"/>
    <col min="11534" max="11781" width="8.85546875" style="70"/>
    <col min="11782" max="11782" width="34.7109375" style="70" customWidth="1"/>
    <col min="11783" max="11783" width="14" style="70" customWidth="1"/>
    <col min="11784" max="11784" width="13.7109375" style="70" customWidth="1"/>
    <col min="11785" max="11785" width="13.5703125" style="70" customWidth="1"/>
    <col min="11786" max="11786" width="15" style="70" customWidth="1"/>
    <col min="11787" max="11787" width="12.7109375" style="70" customWidth="1"/>
    <col min="11788" max="11788" width="10.7109375" style="70" customWidth="1"/>
    <col min="11789" max="11789" width="12.7109375" style="70" customWidth="1"/>
    <col min="11790" max="12037" width="8.85546875" style="70"/>
    <col min="12038" max="12038" width="34.7109375" style="70" customWidth="1"/>
    <col min="12039" max="12039" width="14" style="70" customWidth="1"/>
    <col min="12040" max="12040" width="13.7109375" style="70" customWidth="1"/>
    <col min="12041" max="12041" width="13.5703125" style="70" customWidth="1"/>
    <col min="12042" max="12042" width="15" style="70" customWidth="1"/>
    <col min="12043" max="12043" width="12.7109375" style="70" customWidth="1"/>
    <col min="12044" max="12044" width="10.7109375" style="70" customWidth="1"/>
    <col min="12045" max="12045" width="12.7109375" style="70" customWidth="1"/>
    <col min="12046" max="12293" width="8.85546875" style="70"/>
    <col min="12294" max="12294" width="34.7109375" style="70" customWidth="1"/>
    <col min="12295" max="12295" width="14" style="70" customWidth="1"/>
    <col min="12296" max="12296" width="13.7109375" style="70" customWidth="1"/>
    <col min="12297" max="12297" width="13.5703125" style="70" customWidth="1"/>
    <col min="12298" max="12298" width="15" style="70" customWidth="1"/>
    <col min="12299" max="12299" width="12.7109375" style="70" customWidth="1"/>
    <col min="12300" max="12300" width="10.7109375" style="70" customWidth="1"/>
    <col min="12301" max="12301" width="12.7109375" style="70" customWidth="1"/>
    <col min="12302" max="12549" width="8.85546875" style="70"/>
    <col min="12550" max="12550" width="34.7109375" style="70" customWidth="1"/>
    <col min="12551" max="12551" width="14" style="70" customWidth="1"/>
    <col min="12552" max="12552" width="13.7109375" style="70" customWidth="1"/>
    <col min="12553" max="12553" width="13.5703125" style="70" customWidth="1"/>
    <col min="12554" max="12554" width="15" style="70" customWidth="1"/>
    <col min="12555" max="12555" width="12.7109375" style="70" customWidth="1"/>
    <col min="12556" max="12556" width="10.7109375" style="70" customWidth="1"/>
    <col min="12557" max="12557" width="12.7109375" style="70" customWidth="1"/>
    <col min="12558" max="12805" width="8.85546875" style="70"/>
    <col min="12806" max="12806" width="34.7109375" style="70" customWidth="1"/>
    <col min="12807" max="12807" width="14" style="70" customWidth="1"/>
    <col min="12808" max="12808" width="13.7109375" style="70" customWidth="1"/>
    <col min="12809" max="12809" width="13.5703125" style="70" customWidth="1"/>
    <col min="12810" max="12810" width="15" style="70" customWidth="1"/>
    <col min="12811" max="12811" width="12.7109375" style="70" customWidth="1"/>
    <col min="12812" max="12812" width="10.7109375" style="70" customWidth="1"/>
    <col min="12813" max="12813" width="12.7109375" style="70" customWidth="1"/>
    <col min="12814" max="13061" width="8.85546875" style="70"/>
    <col min="13062" max="13062" width="34.7109375" style="70" customWidth="1"/>
    <col min="13063" max="13063" width="14" style="70" customWidth="1"/>
    <col min="13064" max="13064" width="13.7109375" style="70" customWidth="1"/>
    <col min="13065" max="13065" width="13.5703125" style="70" customWidth="1"/>
    <col min="13066" max="13066" width="15" style="70" customWidth="1"/>
    <col min="13067" max="13067" width="12.7109375" style="70" customWidth="1"/>
    <col min="13068" max="13068" width="10.7109375" style="70" customWidth="1"/>
    <col min="13069" max="13069" width="12.7109375" style="70" customWidth="1"/>
    <col min="13070" max="13317" width="8.85546875" style="70"/>
    <col min="13318" max="13318" width="34.7109375" style="70" customWidth="1"/>
    <col min="13319" max="13319" width="14" style="70" customWidth="1"/>
    <col min="13320" max="13320" width="13.7109375" style="70" customWidth="1"/>
    <col min="13321" max="13321" width="13.5703125" style="70" customWidth="1"/>
    <col min="13322" max="13322" width="15" style="70" customWidth="1"/>
    <col min="13323" max="13323" width="12.7109375" style="70" customWidth="1"/>
    <col min="13324" max="13324" width="10.7109375" style="70" customWidth="1"/>
    <col min="13325" max="13325" width="12.7109375" style="70" customWidth="1"/>
    <col min="13326" max="13573" width="8.85546875" style="70"/>
    <col min="13574" max="13574" width="34.7109375" style="70" customWidth="1"/>
    <col min="13575" max="13575" width="14" style="70" customWidth="1"/>
    <col min="13576" max="13576" width="13.7109375" style="70" customWidth="1"/>
    <col min="13577" max="13577" width="13.5703125" style="70" customWidth="1"/>
    <col min="13578" max="13578" width="15" style="70" customWidth="1"/>
    <col min="13579" max="13579" width="12.7109375" style="70" customWidth="1"/>
    <col min="13580" max="13580" width="10.7109375" style="70" customWidth="1"/>
    <col min="13581" max="13581" width="12.7109375" style="70" customWidth="1"/>
    <col min="13582" max="13829" width="8.85546875" style="70"/>
    <col min="13830" max="13830" width="34.7109375" style="70" customWidth="1"/>
    <col min="13831" max="13831" width="14" style="70" customWidth="1"/>
    <col min="13832" max="13832" width="13.7109375" style="70" customWidth="1"/>
    <col min="13833" max="13833" width="13.5703125" style="70" customWidth="1"/>
    <col min="13834" max="13834" width="15" style="70" customWidth="1"/>
    <col min="13835" max="13835" width="12.7109375" style="70" customWidth="1"/>
    <col min="13836" max="13836" width="10.7109375" style="70" customWidth="1"/>
    <col min="13837" max="13837" width="12.7109375" style="70" customWidth="1"/>
    <col min="13838" max="14085" width="8.85546875" style="70"/>
    <col min="14086" max="14086" width="34.7109375" style="70" customWidth="1"/>
    <col min="14087" max="14087" width="14" style="70" customWidth="1"/>
    <col min="14088" max="14088" width="13.7109375" style="70" customWidth="1"/>
    <col min="14089" max="14089" width="13.5703125" style="70" customWidth="1"/>
    <col min="14090" max="14090" width="15" style="70" customWidth="1"/>
    <col min="14091" max="14091" width="12.7109375" style="70" customWidth="1"/>
    <col min="14092" max="14092" width="10.7109375" style="70" customWidth="1"/>
    <col min="14093" max="14093" width="12.7109375" style="70" customWidth="1"/>
    <col min="14094" max="14341" width="8.85546875" style="70"/>
    <col min="14342" max="14342" width="34.7109375" style="70" customWidth="1"/>
    <col min="14343" max="14343" width="14" style="70" customWidth="1"/>
    <col min="14344" max="14344" width="13.7109375" style="70" customWidth="1"/>
    <col min="14345" max="14345" width="13.5703125" style="70" customWidth="1"/>
    <col min="14346" max="14346" width="15" style="70" customWidth="1"/>
    <col min="14347" max="14347" width="12.7109375" style="70" customWidth="1"/>
    <col min="14348" max="14348" width="10.7109375" style="70" customWidth="1"/>
    <col min="14349" max="14349" width="12.7109375" style="70" customWidth="1"/>
    <col min="14350" max="14597" width="8.85546875" style="70"/>
    <col min="14598" max="14598" width="34.7109375" style="70" customWidth="1"/>
    <col min="14599" max="14599" width="14" style="70" customWidth="1"/>
    <col min="14600" max="14600" width="13.7109375" style="70" customWidth="1"/>
    <col min="14601" max="14601" width="13.5703125" style="70" customWidth="1"/>
    <col min="14602" max="14602" width="15" style="70" customWidth="1"/>
    <col min="14603" max="14603" width="12.7109375" style="70" customWidth="1"/>
    <col min="14604" max="14604" width="10.7109375" style="70" customWidth="1"/>
    <col min="14605" max="14605" width="12.7109375" style="70" customWidth="1"/>
    <col min="14606" max="14853" width="8.85546875" style="70"/>
    <col min="14854" max="14854" width="34.7109375" style="70" customWidth="1"/>
    <col min="14855" max="14855" width="14" style="70" customWidth="1"/>
    <col min="14856" max="14856" width="13.7109375" style="70" customWidth="1"/>
    <col min="14857" max="14857" width="13.5703125" style="70" customWidth="1"/>
    <col min="14858" max="14858" width="15" style="70" customWidth="1"/>
    <col min="14859" max="14859" width="12.7109375" style="70" customWidth="1"/>
    <col min="14860" max="14860" width="10.7109375" style="70" customWidth="1"/>
    <col min="14861" max="14861" width="12.7109375" style="70" customWidth="1"/>
    <col min="14862" max="15109" width="8.85546875" style="70"/>
    <col min="15110" max="15110" width="34.7109375" style="70" customWidth="1"/>
    <col min="15111" max="15111" width="14" style="70" customWidth="1"/>
    <col min="15112" max="15112" width="13.7109375" style="70" customWidth="1"/>
    <col min="15113" max="15113" width="13.5703125" style="70" customWidth="1"/>
    <col min="15114" max="15114" width="15" style="70" customWidth="1"/>
    <col min="15115" max="15115" width="12.7109375" style="70" customWidth="1"/>
    <col min="15116" max="15116" width="10.7109375" style="70" customWidth="1"/>
    <col min="15117" max="15117" width="12.7109375" style="70" customWidth="1"/>
    <col min="15118" max="15365" width="8.85546875" style="70"/>
    <col min="15366" max="15366" width="34.7109375" style="70" customWidth="1"/>
    <col min="15367" max="15367" width="14" style="70" customWidth="1"/>
    <col min="15368" max="15368" width="13.7109375" style="70" customWidth="1"/>
    <col min="15369" max="15369" width="13.5703125" style="70" customWidth="1"/>
    <col min="15370" max="15370" width="15" style="70" customWidth="1"/>
    <col min="15371" max="15371" width="12.7109375" style="70" customWidth="1"/>
    <col min="15372" max="15372" width="10.7109375" style="70" customWidth="1"/>
    <col min="15373" max="15373" width="12.7109375" style="70" customWidth="1"/>
    <col min="15374" max="15621" width="8.85546875" style="70"/>
    <col min="15622" max="15622" width="34.7109375" style="70" customWidth="1"/>
    <col min="15623" max="15623" width="14" style="70" customWidth="1"/>
    <col min="15624" max="15624" width="13.7109375" style="70" customWidth="1"/>
    <col min="15625" max="15625" width="13.5703125" style="70" customWidth="1"/>
    <col min="15626" max="15626" width="15" style="70" customWidth="1"/>
    <col min="15627" max="15627" width="12.7109375" style="70" customWidth="1"/>
    <col min="15628" max="15628" width="10.7109375" style="70" customWidth="1"/>
    <col min="15629" max="15629" width="12.7109375" style="70" customWidth="1"/>
    <col min="15630" max="15877" width="8.85546875" style="70"/>
    <col min="15878" max="15878" width="34.7109375" style="70" customWidth="1"/>
    <col min="15879" max="15879" width="14" style="70" customWidth="1"/>
    <col min="15880" max="15880" width="13.7109375" style="70" customWidth="1"/>
    <col min="15881" max="15881" width="13.5703125" style="70" customWidth="1"/>
    <col min="15882" max="15882" width="15" style="70" customWidth="1"/>
    <col min="15883" max="15883" width="12.7109375" style="70" customWidth="1"/>
    <col min="15884" max="15884" width="10.7109375" style="70" customWidth="1"/>
    <col min="15885" max="15885" width="12.7109375" style="70" customWidth="1"/>
    <col min="15886" max="16133" width="8.85546875" style="70"/>
    <col min="16134" max="16134" width="34.7109375" style="70" customWidth="1"/>
    <col min="16135" max="16135" width="14" style="70" customWidth="1"/>
    <col min="16136" max="16136" width="13.7109375" style="70" customWidth="1"/>
    <col min="16137" max="16137" width="13.5703125" style="70" customWidth="1"/>
    <col min="16138" max="16138" width="15" style="70" customWidth="1"/>
    <col min="16139" max="16139" width="12.7109375" style="70" customWidth="1"/>
    <col min="16140" max="16140" width="10.7109375" style="70" customWidth="1"/>
    <col min="16141" max="16141" width="12.7109375" style="70" customWidth="1"/>
    <col min="16142" max="16384" width="8.85546875" style="70"/>
  </cols>
  <sheetData>
    <row r="1" spans="1:13" ht="18.600000000000001" customHeight="1">
      <c r="A1" s="5" t="str">
        <f>[2]!BinderName()</f>
        <v>The Grantham Group LLC</v>
      </c>
      <c r="B1" s="198" t="s">
        <v>37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70">
        <v>46</v>
      </c>
    </row>
    <row r="2" spans="1:13" ht="18.600000000000001" customHeight="1">
      <c r="A2" s="71">
        <f>[2]!CYEDATE()</f>
        <v>45291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1:13" ht="22.15" customHeight="1">
      <c r="A3" s="72" t="s">
        <v>38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3" ht="18.600000000000001" customHeight="1">
      <c r="B4" s="199" t="s">
        <v>39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</row>
    <row r="5" spans="1:13" ht="51" customHeight="1">
      <c r="A5" s="73" t="s">
        <v>40</v>
      </c>
      <c r="B5" s="76" t="s">
        <v>43</v>
      </c>
      <c r="C5" s="74" t="s">
        <v>9</v>
      </c>
      <c r="D5" s="92" t="s">
        <v>62</v>
      </c>
      <c r="E5" s="75" t="s">
        <v>41</v>
      </c>
      <c r="F5" s="75" t="s">
        <v>32</v>
      </c>
      <c r="G5" s="75" t="s">
        <v>63</v>
      </c>
      <c r="H5" s="75" t="s">
        <v>64</v>
      </c>
      <c r="I5" s="75" t="s">
        <v>42</v>
      </c>
      <c r="J5" s="75" t="s">
        <v>65</v>
      </c>
      <c r="K5" s="94" t="s">
        <v>66</v>
      </c>
      <c r="L5" s="118"/>
    </row>
    <row r="6" spans="1:13" ht="18.600000000000001" customHeight="1">
      <c r="A6" s="77" t="s">
        <v>59</v>
      </c>
      <c r="B6" s="89" t="s">
        <v>60</v>
      </c>
      <c r="C6" s="78">
        <f>D6</f>
        <v>0</v>
      </c>
      <c r="D6" s="78">
        <f>(ROUND( [2]!TBLink("Master TB","CAID[11]",$B6,$M$1,"1"),0))</f>
        <v>0</v>
      </c>
      <c r="E6" s="98"/>
      <c r="F6" s="98"/>
      <c r="G6" s="98"/>
      <c r="H6" s="78"/>
      <c r="I6" s="78"/>
      <c r="J6" s="78"/>
      <c r="K6" s="95"/>
      <c r="L6" s="102"/>
    </row>
    <row r="7" spans="1:13" ht="18.600000000000001" customHeight="1">
      <c r="A7" s="87" t="s">
        <v>41</v>
      </c>
      <c r="B7" s="114" t="s">
        <v>25</v>
      </c>
      <c r="C7" s="91">
        <f>E7</f>
        <v>3030558</v>
      </c>
      <c r="D7" s="88"/>
      <c r="E7" s="91">
        <f>(ROUND( [2]!TBLink("Master TB","CAID[11]",$B7,$M$1,"1"),0))</f>
        <v>3030558</v>
      </c>
      <c r="F7" s="88"/>
      <c r="G7" s="88"/>
      <c r="H7" s="88"/>
      <c r="I7" s="88"/>
      <c r="J7" s="88"/>
      <c r="K7" s="96"/>
      <c r="L7" s="103"/>
    </row>
    <row r="8" spans="1:13" ht="18.600000000000001" customHeight="1">
      <c r="A8" s="79" t="s">
        <v>44</v>
      </c>
      <c r="B8" s="90" t="s">
        <v>45</v>
      </c>
      <c r="C8" s="91">
        <f>G8</f>
        <v>0</v>
      </c>
      <c r="D8" s="91"/>
      <c r="F8" s="91"/>
      <c r="G8" s="91">
        <f>(ROUND( [2]!TBLink("Master TB","CAID[11]",$B8,$M$1,"1"),0))</f>
        <v>0</v>
      </c>
      <c r="H8" s="91"/>
      <c r="I8" s="91"/>
      <c r="J8" s="91"/>
      <c r="K8" s="97"/>
      <c r="L8" s="104"/>
    </row>
    <row r="9" spans="1:13" ht="18.600000000000001" customHeight="1">
      <c r="A9" s="79" t="s">
        <v>46</v>
      </c>
      <c r="B9" s="90" t="s">
        <v>14</v>
      </c>
      <c r="C9" s="91">
        <f>F9</f>
        <v>0</v>
      </c>
      <c r="D9" s="91"/>
      <c r="F9" s="91">
        <f>(ROUND( [2]!TBLink("Master TB","CAID[11]",$B9,$M$1,"1"),0))</f>
        <v>0</v>
      </c>
      <c r="G9" s="91"/>
      <c r="H9" s="91"/>
      <c r="I9" s="91"/>
      <c r="J9" s="91"/>
      <c r="K9" s="97"/>
      <c r="L9" s="104"/>
    </row>
    <row r="10" spans="1:13" ht="18.600000000000001" customHeight="1">
      <c r="A10" s="81" t="s">
        <v>33</v>
      </c>
      <c r="B10" s="90" t="s">
        <v>61</v>
      </c>
      <c r="C10" s="91">
        <f>E10</f>
        <v>0</v>
      </c>
      <c r="D10" s="91"/>
      <c r="E10" s="91">
        <f>(ROUND( [2]!TBLink("Master TB","CAID[11]",$B10,$M$1,"1"),0))</f>
        <v>0</v>
      </c>
      <c r="F10" s="91"/>
      <c r="G10" s="91"/>
      <c r="H10" s="91">
        <v>0</v>
      </c>
      <c r="I10" s="91"/>
      <c r="J10" s="91"/>
      <c r="K10" s="97"/>
      <c r="L10" s="104"/>
    </row>
    <row r="11" spans="1:13" ht="18.600000000000001" customHeight="1">
      <c r="A11" s="79" t="s">
        <v>47</v>
      </c>
      <c r="B11" s="80" t="s">
        <v>48</v>
      </c>
      <c r="C11" s="91">
        <f>J11</f>
        <v>0</v>
      </c>
      <c r="D11" s="91"/>
      <c r="E11" s="91"/>
      <c r="F11" s="91"/>
      <c r="G11" s="91"/>
      <c r="H11" s="91"/>
      <c r="I11" s="91"/>
      <c r="J11" s="91">
        <f>(ROUND( [2]!TBLink("Master TB","CAID[11]",$B11,$M$1,"1"),0))</f>
        <v>0</v>
      </c>
      <c r="K11" s="97"/>
      <c r="L11" s="105"/>
    </row>
    <row r="12" spans="1:13" ht="18.600000000000001" customHeight="1">
      <c r="A12" s="79" t="s">
        <v>49</v>
      </c>
      <c r="B12" s="80" t="s">
        <v>18</v>
      </c>
      <c r="C12" s="91">
        <f>J12</f>
        <v>0</v>
      </c>
      <c r="D12" s="91"/>
      <c r="E12" s="91"/>
      <c r="F12" s="91"/>
      <c r="G12" s="91"/>
      <c r="H12" s="91"/>
      <c r="I12" s="91"/>
      <c r="J12" s="91">
        <f>(ROUND( [2]!TBLink("Master TB","CAID[11]",$B12,$M$1,"1"),0))</f>
        <v>0</v>
      </c>
      <c r="K12" s="97"/>
      <c r="L12" s="105"/>
    </row>
    <row r="13" spans="1:13" ht="18.600000000000001" customHeight="1">
      <c r="A13" s="79" t="s">
        <v>50</v>
      </c>
      <c r="B13" s="80" t="s">
        <v>19</v>
      </c>
      <c r="C13" s="91">
        <f>J13</f>
        <v>0</v>
      </c>
      <c r="D13" s="91"/>
      <c r="E13" s="91"/>
      <c r="F13" s="91"/>
      <c r="G13" s="91"/>
      <c r="H13" s="91"/>
      <c r="I13" s="91"/>
      <c r="J13" s="91">
        <f>(ROUND( [2]!TBLink("Master TB","CAID[11]",$B13,$M$1,"1"),0))</f>
        <v>0</v>
      </c>
      <c r="K13" s="97"/>
      <c r="L13" s="105"/>
    </row>
    <row r="14" spans="1:13" ht="18.600000000000001" customHeight="1">
      <c r="A14" s="79" t="s">
        <v>51</v>
      </c>
      <c r="B14" s="80" t="s">
        <v>52</v>
      </c>
      <c r="C14" s="91">
        <f>J14</f>
        <v>0</v>
      </c>
      <c r="D14" s="91"/>
      <c r="E14" s="91"/>
      <c r="F14" s="91"/>
      <c r="G14" s="91"/>
      <c r="H14" s="91"/>
      <c r="I14" s="91"/>
      <c r="J14" s="91">
        <f>(ROUND( [2]!TBLink("Master TB","CAID[11]",$B14,$M$1,"1"),0))</f>
        <v>0</v>
      </c>
      <c r="K14" s="97"/>
      <c r="L14" s="105"/>
    </row>
    <row r="15" spans="1:13" ht="18.600000000000001" customHeight="1">
      <c r="A15" s="135" t="s">
        <v>53</v>
      </c>
      <c r="B15" s="136" t="s">
        <v>15</v>
      </c>
      <c r="C15" s="137">
        <f>I15</f>
        <v>0</v>
      </c>
      <c r="D15" s="137"/>
      <c r="E15" s="137"/>
      <c r="F15" s="137"/>
      <c r="G15" s="137"/>
      <c r="H15" s="137"/>
      <c r="I15" s="137">
        <f>(ROUND( [2]!TBLink("Master TB","CAID[11]",$B15,$M$1,"1"),0))</f>
        <v>0</v>
      </c>
      <c r="J15" s="137"/>
      <c r="K15" s="138"/>
      <c r="L15" s="104"/>
    </row>
    <row r="16" spans="1:13" ht="18.600000000000001" customHeight="1">
      <c r="A16" s="139" t="s">
        <v>9</v>
      </c>
      <c r="B16" s="140"/>
      <c r="C16" s="141">
        <f t="shared" ref="C16:K16" si="0">SUM(C6:C15)</f>
        <v>3030558</v>
      </c>
      <c r="D16" s="141">
        <f t="shared" si="0"/>
        <v>0</v>
      </c>
      <c r="E16" s="141">
        <f t="shared" si="0"/>
        <v>3030558</v>
      </c>
      <c r="F16" s="141">
        <f t="shared" si="0"/>
        <v>0</v>
      </c>
      <c r="G16" s="141">
        <f t="shared" si="0"/>
        <v>0</v>
      </c>
      <c r="H16" s="141"/>
      <c r="I16" s="141">
        <f t="shared" si="0"/>
        <v>0</v>
      </c>
      <c r="J16" s="141">
        <f t="shared" si="0"/>
        <v>0</v>
      </c>
      <c r="K16" s="141">
        <f t="shared" si="0"/>
        <v>0</v>
      </c>
      <c r="L16" s="107"/>
    </row>
    <row r="17" spans="1:12" ht="18.600000000000001" customHeight="1">
      <c r="A17" s="82" t="s">
        <v>54</v>
      </c>
      <c r="C17" s="98"/>
      <c r="D17" s="115">
        <f t="shared" ref="D17:I17" si="1">(ROUND(D16/$C$16,10))</f>
        <v>0</v>
      </c>
      <c r="E17" s="115">
        <f t="shared" si="1"/>
        <v>1</v>
      </c>
      <c r="F17" s="115">
        <f t="shared" si="1"/>
        <v>0</v>
      </c>
      <c r="G17" s="115">
        <f t="shared" si="1"/>
        <v>0</v>
      </c>
      <c r="H17" s="115"/>
      <c r="I17" s="115">
        <f t="shared" si="1"/>
        <v>0</v>
      </c>
      <c r="J17" s="98">
        <f>SUM(J11:J14)</f>
        <v>0</v>
      </c>
      <c r="K17" s="98">
        <f t="shared" ref="K17" si="2">SUM(M17:P17)</f>
        <v>0</v>
      </c>
      <c r="L17" s="108"/>
    </row>
    <row r="18" spans="1:12" s="116" customFormat="1" ht="18.600000000000001" customHeight="1">
      <c r="D18" s="117">
        <v>9378.4</v>
      </c>
      <c r="E18" s="117" t="s">
        <v>72</v>
      </c>
      <c r="F18" s="117" t="s">
        <v>73</v>
      </c>
      <c r="G18" s="117" t="s">
        <v>74</v>
      </c>
      <c r="H18" s="117" t="s">
        <v>72</v>
      </c>
      <c r="I18" s="117" t="s">
        <v>75</v>
      </c>
      <c r="J18" s="117" t="s">
        <v>76</v>
      </c>
      <c r="K18" s="117" t="s">
        <v>77</v>
      </c>
      <c r="L18" s="108"/>
    </row>
    <row r="19" spans="1:12" ht="36.6" customHeight="1">
      <c r="A19" s="83" t="s">
        <v>55</v>
      </c>
      <c r="B19" s="93"/>
      <c r="C19" s="109" t="s">
        <v>9</v>
      </c>
      <c r="D19" s="110" t="s">
        <v>62</v>
      </c>
      <c r="E19" s="75" t="s">
        <v>41</v>
      </c>
      <c r="F19" s="75" t="s">
        <v>32</v>
      </c>
      <c r="G19" s="75" t="s">
        <v>63</v>
      </c>
      <c r="H19" s="75" t="s">
        <v>64</v>
      </c>
      <c r="I19" s="75" t="s">
        <v>42</v>
      </c>
      <c r="J19" s="75" t="s">
        <v>65</v>
      </c>
      <c r="K19" s="94" t="s">
        <v>66</v>
      </c>
      <c r="L19" s="111"/>
    </row>
    <row r="20" spans="1:12" ht="18.600000000000001" customHeight="1">
      <c r="A20" s="84" t="s">
        <v>56</v>
      </c>
      <c r="B20" s="99" t="s">
        <v>67</v>
      </c>
      <c r="C20" s="78">
        <f>(ROUND( [2]!TBLink("Master TB","CAID[11]",$B20,$M$1,"1"),0))</f>
        <v>0</v>
      </c>
      <c r="D20" s="91">
        <f t="shared" ref="D20:D21" si="3">ROUND(C20*$D$17,0)</f>
        <v>0</v>
      </c>
      <c r="E20" s="78">
        <f>ROUND(C20*$E$17,0)</f>
        <v>0</v>
      </c>
      <c r="F20" s="78">
        <f>ROUND(C20*$F$17,0)</f>
        <v>0</v>
      </c>
      <c r="G20" s="78">
        <f>ROUND(C20*$G$17,0)</f>
        <v>0</v>
      </c>
      <c r="H20" s="78">
        <f>ROUND(C20*$H$17,0)</f>
        <v>0</v>
      </c>
      <c r="I20" s="78">
        <f>ROUND(C20*$I$17,0)</f>
        <v>0</v>
      </c>
      <c r="J20" s="78">
        <f>ROUND(C20*$J$17,0)</f>
        <v>0</v>
      </c>
      <c r="K20" s="78">
        <f>ROUND(C20*$J$17,0)</f>
        <v>0</v>
      </c>
      <c r="L20" s="112">
        <f>SUM(D20:K20)</f>
        <v>0</v>
      </c>
    </row>
    <row r="21" spans="1:12" ht="18.600000000000001" customHeight="1">
      <c r="A21" s="85" t="s">
        <v>57</v>
      </c>
      <c r="B21" s="100" t="s">
        <v>68</v>
      </c>
      <c r="C21" s="91">
        <f>(ROUND( [2]!TBLink("Master TB","CAID[11]",$B21,$M$1,"1"),0))</f>
        <v>0</v>
      </c>
      <c r="D21" s="91">
        <f t="shared" si="3"/>
        <v>0</v>
      </c>
      <c r="E21" s="91">
        <f>ROUND(C21*$E$17,0)</f>
        <v>0</v>
      </c>
      <c r="F21" s="91">
        <f>ROUND(C21*$F$17,0)</f>
        <v>0</v>
      </c>
      <c r="G21" s="91">
        <f>ROUND(C21*$G$17,0)</f>
        <v>0</v>
      </c>
      <c r="H21" s="91">
        <f>ROUND(C21*$H$17,0)</f>
        <v>0</v>
      </c>
      <c r="I21" s="91">
        <f>ROUND(C21*$I$17,0)</f>
        <v>0</v>
      </c>
      <c r="J21" s="91">
        <f>ROUND(C21*$J$17,0)</f>
        <v>0</v>
      </c>
      <c r="K21" s="91">
        <f>ROUND(C21*$J$17,0)</f>
        <v>0</v>
      </c>
      <c r="L21" s="113"/>
    </row>
    <row r="22" spans="1:12" ht="18.600000000000001" customHeight="1">
      <c r="A22" s="85" t="s">
        <v>58</v>
      </c>
      <c r="B22" s="100" t="s">
        <v>69</v>
      </c>
      <c r="C22" s="91">
        <f>(ROUND( [2]!TBLink("Master TB","CAID[11]",$B22,$M$1,"1"),0))</f>
        <v>39905</v>
      </c>
      <c r="D22" s="91">
        <f>ROUND(C22*$D$17,0)</f>
        <v>0</v>
      </c>
      <c r="E22" s="91">
        <f>ROUND(C22*$E$17,0)</f>
        <v>39905</v>
      </c>
      <c r="F22" s="91">
        <f>ROUND(C22*$F$17,0)</f>
        <v>0</v>
      </c>
      <c r="G22" s="91">
        <f>ROUND(C22*$G$17,0)</f>
        <v>0</v>
      </c>
      <c r="H22" s="91">
        <f>ROUND(C22*$H$17,0)</f>
        <v>0</v>
      </c>
      <c r="I22" s="91">
        <f>ROUND(C22*$I$17,0)</f>
        <v>0</v>
      </c>
      <c r="J22" s="91">
        <f>ROUND(C22*$J$17,0)</f>
        <v>0</v>
      </c>
      <c r="K22" s="91">
        <f>ROUND(C22*$J$17,0)</f>
        <v>0</v>
      </c>
      <c r="L22" s="113"/>
    </row>
    <row r="23" spans="1:12" ht="18.600000000000001" customHeight="1">
      <c r="A23" s="85" t="s">
        <v>70</v>
      </c>
      <c r="B23" s="101" t="s">
        <v>71</v>
      </c>
      <c r="C23" s="91">
        <f>(ROUND( [2]!TBLink("Master TB","CAID[11]",$B23,$M$1,"1"),0))</f>
        <v>44283</v>
      </c>
      <c r="D23" s="91">
        <f>ROUND(C23*$D$17,0)</f>
        <v>0</v>
      </c>
      <c r="E23" s="91">
        <f>ROUND(C23*$E$17,0)</f>
        <v>44283</v>
      </c>
      <c r="F23" s="91">
        <f>ROUND(C23*$F$17,0)</f>
        <v>0</v>
      </c>
      <c r="G23" s="91">
        <f>ROUND(C23*$G$17,0)</f>
        <v>0</v>
      </c>
      <c r="H23" s="91">
        <f>ROUND(C23*$H$17,0)</f>
        <v>0</v>
      </c>
      <c r="I23" s="91">
        <f>ROUND(C23*$I$17,0)</f>
        <v>0</v>
      </c>
      <c r="J23" s="91">
        <f>ROUND(C23*$J$17,0)</f>
        <v>0</v>
      </c>
      <c r="K23" s="91">
        <f>ROUND(C23*$J$17,0)</f>
        <v>0</v>
      </c>
      <c r="L23" s="113"/>
    </row>
    <row r="24" spans="1:12" ht="18.600000000000001" customHeight="1">
      <c r="A24" s="132" t="s">
        <v>9</v>
      </c>
      <c r="B24" s="133"/>
      <c r="C24" s="134">
        <f t="shared" ref="C24:K24" si="4">SUM(C20:C23)</f>
        <v>84188</v>
      </c>
      <c r="D24" s="134">
        <f>SUM(D20:D23)</f>
        <v>0</v>
      </c>
      <c r="E24" s="134">
        <f t="shared" si="4"/>
        <v>84188</v>
      </c>
      <c r="F24" s="134">
        <f t="shared" ref="F24" si="5">SUM(F20:F23)</f>
        <v>0</v>
      </c>
      <c r="G24" s="134">
        <f t="shared" si="4"/>
        <v>0</v>
      </c>
      <c r="H24" s="134">
        <f t="shared" si="4"/>
        <v>0</v>
      </c>
      <c r="I24" s="134">
        <f t="shared" si="4"/>
        <v>0</v>
      </c>
      <c r="J24" s="134">
        <f t="shared" si="4"/>
        <v>0</v>
      </c>
      <c r="K24" s="134">
        <f t="shared" si="4"/>
        <v>0</v>
      </c>
      <c r="L24" s="106"/>
    </row>
    <row r="26" spans="1:12" ht="18.600000000000001" customHeight="1">
      <c r="A26" s="84" t="s">
        <v>56</v>
      </c>
      <c r="C26" s="150">
        <f>C20/C16</f>
        <v>0</v>
      </c>
    </row>
    <row r="27" spans="1:12" ht="18.600000000000001" customHeight="1">
      <c r="A27" s="85" t="s">
        <v>57</v>
      </c>
      <c r="C27" s="150">
        <f>C21/C16</f>
        <v>0</v>
      </c>
    </row>
    <row r="28" spans="1:12" ht="18.600000000000001" customHeight="1">
      <c r="A28" s="85" t="s">
        <v>58</v>
      </c>
      <c r="C28" s="150">
        <f>C22/C16</f>
        <v>1.3167542083009135E-2</v>
      </c>
    </row>
    <row r="29" spans="1:12" ht="18.600000000000001" customHeight="1">
      <c r="A29" s="85" t="s">
        <v>70</v>
      </c>
      <c r="C29" s="165">
        <f>C23/C16</f>
        <v>1.4612160532812769E-2</v>
      </c>
    </row>
    <row r="30" spans="1:12" ht="18.600000000000001" customHeight="1">
      <c r="C30" s="166">
        <f>SUM(C26:C29)</f>
        <v>2.7779702615821904E-2</v>
      </c>
    </row>
  </sheetData>
  <mergeCells count="2">
    <mergeCell ref="B1:L3"/>
    <mergeCell ref="B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1"/>
  <sheetViews>
    <sheetView zoomScale="70" zoomScaleNormal="70" workbookViewId="0">
      <pane xSplit="1" ySplit="6" topLeftCell="B24" activePane="bottomRight" state="frozen"/>
      <selection pane="topRight" activeCell="B1" sqref="B1"/>
      <selection pane="bottomLeft" activeCell="A7" sqref="A7"/>
      <selection pane="bottomRight" activeCell="F35" sqref="F35"/>
    </sheetView>
  </sheetViews>
  <sheetFormatPr defaultColWidth="9.140625" defaultRowHeight="15"/>
  <cols>
    <col min="1" max="1" width="11.85546875" style="8" customWidth="1"/>
    <col min="2" max="2" width="78.28515625" style="6" customWidth="1"/>
    <col min="3" max="3" width="20.7109375" style="23" customWidth="1"/>
    <col min="4" max="5" width="16.7109375" style="7" customWidth="1"/>
    <col min="6" max="6" width="16.7109375" style="6" customWidth="1"/>
    <col min="7" max="10" width="16.7109375" style="7" customWidth="1"/>
    <col min="11" max="11" width="16.7109375" style="6" customWidth="1"/>
    <col min="12" max="12" width="23.7109375" style="174" customWidth="1"/>
    <col min="13" max="13" width="9.140625" style="6"/>
    <col min="14" max="14" width="9.7109375" style="6" bestFit="1" customWidth="1"/>
    <col min="15" max="15" width="10.140625" style="6" bestFit="1" customWidth="1"/>
    <col min="16" max="16" width="12" style="6" bestFit="1" customWidth="1"/>
    <col min="17" max="16384" width="9.140625" style="6"/>
  </cols>
  <sheetData>
    <row r="1" spans="1:17" ht="15.75">
      <c r="A1" s="119" t="str">
        <f>[2]!BinderName()</f>
        <v>The Grantham Group LLC</v>
      </c>
      <c r="B1" s="5"/>
      <c r="C1" s="23">
        <v>46</v>
      </c>
    </row>
    <row r="2" spans="1:17" ht="15.75">
      <c r="A2" s="119" t="s">
        <v>2</v>
      </c>
      <c r="B2" s="5"/>
      <c r="F2" s="29"/>
      <c r="M2" s="8"/>
    </row>
    <row r="3" spans="1:17" ht="15.75">
      <c r="A3" s="200">
        <f>[2]!CYEDATE()</f>
        <v>45291</v>
      </c>
      <c r="B3" s="201"/>
      <c r="C3" s="120"/>
      <c r="G3" s="28"/>
      <c r="H3" s="28"/>
      <c r="I3" s="28"/>
      <c r="J3" s="28"/>
    </row>
    <row r="5" spans="1:17">
      <c r="F5" s="7" t="s">
        <v>0</v>
      </c>
    </row>
    <row r="6" spans="1:17" ht="63">
      <c r="C6" s="24" t="s">
        <v>78</v>
      </c>
      <c r="D6" s="13" t="s">
        <v>4</v>
      </c>
      <c r="E6" s="13" t="s">
        <v>147</v>
      </c>
      <c r="F6" s="13" t="s">
        <v>5</v>
      </c>
      <c r="G6" s="13" t="s">
        <v>1</v>
      </c>
      <c r="H6" s="13" t="s">
        <v>29</v>
      </c>
      <c r="I6" s="13" t="s">
        <v>30</v>
      </c>
      <c r="J6" s="13" t="s">
        <v>31</v>
      </c>
      <c r="K6" s="13" t="s">
        <v>135</v>
      </c>
      <c r="L6" s="176" t="s">
        <v>6</v>
      </c>
    </row>
    <row r="7" spans="1:17" ht="33.75" customHeight="1">
      <c r="A7" s="121" t="s">
        <v>60</v>
      </c>
      <c r="B7" s="121" t="s">
        <v>95</v>
      </c>
      <c r="C7" s="125">
        <f>(ROUND( [2]!TBLink("Master TB","CAID[11]",$A7,$C$1,"1"),0))</f>
        <v>0</v>
      </c>
      <c r="D7" s="122"/>
      <c r="E7" s="122"/>
      <c r="F7" s="122"/>
      <c r="G7" s="172">
        <f>SUM(C7:F7)</f>
        <v>0</v>
      </c>
      <c r="H7" s="122"/>
      <c r="I7" s="122"/>
      <c r="J7" s="122"/>
      <c r="K7" s="122"/>
      <c r="L7" s="173">
        <f>G7-H7-I7-J7+K7</f>
        <v>0</v>
      </c>
      <c r="M7" s="126"/>
      <c r="Q7" s="29"/>
    </row>
    <row r="8" spans="1:17" ht="33.75" customHeight="1">
      <c r="A8" s="121" t="s">
        <v>80</v>
      </c>
      <c r="B8" s="121" t="s">
        <v>96</v>
      </c>
      <c r="C8" s="128">
        <f>Fringe!D24</f>
        <v>0</v>
      </c>
      <c r="D8" s="122"/>
      <c r="E8" s="122"/>
      <c r="F8" s="122"/>
      <c r="G8" s="172">
        <f t="shared" ref="G8:G48" si="0">SUM(C8:F8)</f>
        <v>0</v>
      </c>
      <c r="H8" s="122"/>
      <c r="I8" s="122"/>
      <c r="J8" s="122"/>
      <c r="K8" s="122"/>
      <c r="L8" s="173">
        <f t="shared" ref="L8:L48" si="1">G8-H8-I8-J8+K8</f>
        <v>0</v>
      </c>
      <c r="M8" s="126"/>
    </row>
    <row r="9" spans="1:17" ht="33.75" customHeight="1">
      <c r="A9" s="121" t="s">
        <v>14</v>
      </c>
      <c r="B9" s="121" t="s">
        <v>97</v>
      </c>
      <c r="C9" s="125">
        <f>(ROUND( [2]!TBLink("Master TB","CAID[11]",$A9,$C$1,"1"),0))</f>
        <v>0</v>
      </c>
      <c r="D9" s="122"/>
      <c r="E9" s="159">
        <f>-'Disallowed Salaries'!C23</f>
        <v>0</v>
      </c>
      <c r="F9" s="122"/>
      <c r="G9" s="172">
        <f t="shared" si="0"/>
        <v>0</v>
      </c>
      <c r="H9" s="124"/>
      <c r="I9" s="124">
        <f>'Direct Administrator Alloc'!K10</f>
        <v>0</v>
      </c>
      <c r="J9" s="124"/>
      <c r="K9" s="122"/>
      <c r="L9" s="173">
        <f t="shared" si="1"/>
        <v>0</v>
      </c>
      <c r="M9" s="127"/>
      <c r="N9" s="10"/>
      <c r="O9" s="25"/>
      <c r="P9" s="29"/>
      <c r="Q9" s="29"/>
    </row>
    <row r="10" spans="1:17" ht="33.75" customHeight="1">
      <c r="A10" s="121" t="s">
        <v>73</v>
      </c>
      <c r="B10" s="121" t="s">
        <v>79</v>
      </c>
      <c r="C10" s="128">
        <f>Fringe!F24</f>
        <v>0</v>
      </c>
      <c r="D10" s="122"/>
      <c r="E10" s="158">
        <f>-'Disallowed Salaries'!D23</f>
        <v>0</v>
      </c>
      <c r="F10" s="122"/>
      <c r="G10" s="172">
        <f t="shared" si="0"/>
        <v>0</v>
      </c>
      <c r="H10" s="124"/>
      <c r="I10" s="124">
        <f>'Direct Administrator Alloc'!L16</f>
        <v>0</v>
      </c>
      <c r="J10" s="124"/>
      <c r="K10" s="122"/>
      <c r="L10" s="173">
        <f t="shared" si="1"/>
        <v>0</v>
      </c>
      <c r="M10" s="129"/>
      <c r="N10" s="10"/>
      <c r="O10" s="25"/>
      <c r="P10" s="29"/>
      <c r="Q10" s="29"/>
    </row>
    <row r="11" spans="1:17" ht="33.75" customHeight="1">
      <c r="A11" s="121" t="s">
        <v>45</v>
      </c>
      <c r="B11" s="121" t="s">
        <v>98</v>
      </c>
      <c r="C11" s="125">
        <f>(ROUND( [2]!TBLink("Master TB","CAID[11]",$A11,$C$1,"1"),0))</f>
        <v>0</v>
      </c>
      <c r="D11" s="123"/>
      <c r="E11" s="122"/>
      <c r="F11" s="122"/>
      <c r="G11" s="172">
        <f t="shared" si="0"/>
        <v>0</v>
      </c>
      <c r="H11" s="124"/>
      <c r="I11" s="124"/>
      <c r="J11" s="124"/>
      <c r="K11" s="122"/>
      <c r="L11" s="173">
        <f t="shared" si="1"/>
        <v>0</v>
      </c>
      <c r="M11" s="129"/>
      <c r="N11" s="10"/>
      <c r="O11" s="25"/>
    </row>
    <row r="12" spans="1:17" ht="33.75" customHeight="1">
      <c r="A12" s="121" t="s">
        <v>74</v>
      </c>
      <c r="B12" s="121" t="s">
        <v>99</v>
      </c>
      <c r="C12" s="128">
        <f>Fringe!G24</f>
        <v>0</v>
      </c>
      <c r="D12" s="123"/>
      <c r="E12" s="122"/>
      <c r="F12" s="122"/>
      <c r="G12" s="172">
        <f t="shared" si="0"/>
        <v>0</v>
      </c>
      <c r="H12" s="124"/>
      <c r="I12" s="124"/>
      <c r="J12" s="124"/>
      <c r="K12" s="122"/>
      <c r="L12" s="173">
        <f t="shared" si="1"/>
        <v>0</v>
      </c>
      <c r="M12" s="129"/>
      <c r="N12" s="10"/>
      <c r="O12" s="25"/>
    </row>
    <row r="13" spans="1:17" ht="33.75" customHeight="1">
      <c r="A13" s="121" t="s">
        <v>25</v>
      </c>
      <c r="B13" s="121" t="s">
        <v>100</v>
      </c>
      <c r="C13" s="125">
        <f>(ROUND( [2]!TBLink("Master TB","CAID[11]",$A13,$C$1,"1"),0))</f>
        <v>3030558</v>
      </c>
      <c r="D13" s="124"/>
      <c r="E13" s="124">
        <f>-'Disallowed Salaries'!C26</f>
        <v>-399958</v>
      </c>
      <c r="F13" s="124"/>
      <c r="G13" s="172">
        <f t="shared" si="0"/>
        <v>2630600</v>
      </c>
      <c r="H13" s="124"/>
      <c r="I13" s="124"/>
      <c r="J13" s="124"/>
      <c r="K13" s="124"/>
      <c r="L13" s="173">
        <f t="shared" si="1"/>
        <v>2630600</v>
      </c>
      <c r="M13" s="129"/>
      <c r="N13" s="10"/>
      <c r="O13" s="25"/>
      <c r="P13" s="29"/>
      <c r="Q13" s="29"/>
    </row>
    <row r="14" spans="1:17" ht="33.75" customHeight="1">
      <c r="A14" s="121" t="s">
        <v>61</v>
      </c>
      <c r="B14" s="121" t="s">
        <v>101</v>
      </c>
      <c r="C14" s="125">
        <f>(ROUND( [2]!TBLink("Master TB","CAID[11]",$A14,$C$1,"1"),0))</f>
        <v>0</v>
      </c>
      <c r="D14" s="124"/>
      <c r="E14" s="124">
        <f>-'Disallowed Salaries'!C25</f>
        <v>0</v>
      </c>
      <c r="F14" s="124"/>
      <c r="G14" s="172">
        <f t="shared" si="0"/>
        <v>0</v>
      </c>
      <c r="H14" s="124"/>
      <c r="I14" s="124"/>
      <c r="J14" s="124"/>
      <c r="K14" s="124"/>
      <c r="L14" s="173">
        <f t="shared" si="1"/>
        <v>0</v>
      </c>
      <c r="M14" s="129"/>
      <c r="N14" s="10"/>
      <c r="O14" s="25"/>
      <c r="P14" s="29"/>
      <c r="Q14" s="29"/>
    </row>
    <row r="15" spans="1:17" ht="33.75" customHeight="1">
      <c r="A15" s="131" t="s">
        <v>73</v>
      </c>
      <c r="B15" s="121" t="s">
        <v>102</v>
      </c>
      <c r="C15" s="128">
        <f>Fringe!E24</f>
        <v>84188</v>
      </c>
      <c r="D15" s="124"/>
      <c r="E15" s="124">
        <f>-'Disallowed Salaries'!D25-'Disallowed Salaries'!D26</f>
        <v>-11110.714298818897</v>
      </c>
      <c r="F15" s="124"/>
      <c r="G15" s="172">
        <f t="shared" si="0"/>
        <v>73077.285701181099</v>
      </c>
      <c r="H15" s="124"/>
      <c r="I15" s="124"/>
      <c r="J15" s="124"/>
      <c r="K15" s="124"/>
      <c r="L15" s="173">
        <f t="shared" si="1"/>
        <v>73077.285701181099</v>
      </c>
      <c r="M15" s="129"/>
      <c r="N15" s="10"/>
      <c r="O15" s="25"/>
      <c r="P15" s="29"/>
      <c r="Q15" s="29"/>
    </row>
    <row r="16" spans="1:17" ht="33.75" customHeight="1">
      <c r="A16" s="131" t="s">
        <v>136</v>
      </c>
      <c r="B16" s="121" t="s">
        <v>103</v>
      </c>
      <c r="C16" s="125">
        <f>(ROUND( [2]!TBLink("Master TB","CAID[11]",$A16,$C$1,"1"),0))</f>
        <v>1074213</v>
      </c>
      <c r="D16" s="124"/>
      <c r="E16" s="124">
        <v>-918944</v>
      </c>
      <c r="F16" s="124"/>
      <c r="G16" s="172">
        <f t="shared" si="0"/>
        <v>155269</v>
      </c>
      <c r="H16" s="124"/>
      <c r="I16" s="124"/>
      <c r="J16" s="124"/>
      <c r="K16" s="124"/>
      <c r="L16" s="173">
        <f t="shared" si="1"/>
        <v>155269</v>
      </c>
      <c r="M16" s="129"/>
      <c r="N16" s="10"/>
      <c r="O16" s="25"/>
    </row>
    <row r="17" spans="1:17" ht="33.75" customHeight="1">
      <c r="A17" s="157" t="s">
        <v>81</v>
      </c>
      <c r="B17" s="121" t="s">
        <v>104</v>
      </c>
      <c r="C17" s="125">
        <f>(ROUND( [2]!TBLink("Master TB","CAID[11]",$A17,$C$1,"1"),0))</f>
        <v>0</v>
      </c>
      <c r="D17" s="124"/>
      <c r="E17" s="124"/>
      <c r="F17" s="124"/>
      <c r="G17" s="172">
        <f t="shared" si="0"/>
        <v>0</v>
      </c>
      <c r="H17" s="124"/>
      <c r="I17" s="124"/>
      <c r="J17" s="124"/>
      <c r="K17" s="124"/>
      <c r="L17" s="173">
        <f t="shared" si="1"/>
        <v>0</v>
      </c>
      <c r="M17" s="129"/>
      <c r="N17" s="10"/>
      <c r="O17" s="25"/>
    </row>
    <row r="18" spans="1:17" ht="33.75" customHeight="1">
      <c r="A18" s="156">
        <v>9935.2000000000007</v>
      </c>
      <c r="B18" s="121" t="s">
        <v>105</v>
      </c>
      <c r="C18" s="125">
        <f>(ROUND( [2]!TBLink("Master TB","CAID[11]",$A18,$C$1,"1"),0))</f>
        <v>17566</v>
      </c>
      <c r="D18" s="124">
        <f>-C18</f>
        <v>-17566</v>
      </c>
      <c r="E18" s="124"/>
      <c r="F18" s="124"/>
      <c r="G18" s="172">
        <f t="shared" si="0"/>
        <v>0</v>
      </c>
      <c r="H18" s="124"/>
      <c r="I18" s="124"/>
      <c r="J18" s="124"/>
      <c r="K18" s="124"/>
      <c r="L18" s="173">
        <f t="shared" si="1"/>
        <v>0</v>
      </c>
      <c r="M18" s="129"/>
      <c r="N18" s="10"/>
      <c r="O18" s="25"/>
    </row>
    <row r="19" spans="1:17" ht="33.75" customHeight="1">
      <c r="A19" s="121" t="s">
        <v>26</v>
      </c>
      <c r="B19" s="121" t="s">
        <v>106</v>
      </c>
      <c r="C19" s="125"/>
      <c r="D19" s="125">
        <f>(ROUND( [2]!TBLink("Master TB","CAID[11]",$A19,$C$1,"1"),0))</f>
        <v>-883258</v>
      </c>
      <c r="E19" s="124"/>
      <c r="F19" s="124"/>
      <c r="G19" s="172">
        <f t="shared" si="0"/>
        <v>-883258</v>
      </c>
      <c r="H19" s="124"/>
      <c r="I19" s="124"/>
      <c r="J19" s="124"/>
      <c r="K19" s="124"/>
      <c r="L19" s="173">
        <f t="shared" si="1"/>
        <v>-883258</v>
      </c>
      <c r="M19" s="129"/>
      <c r="N19" s="10"/>
      <c r="O19" s="25"/>
    </row>
    <row r="20" spans="1:17" ht="33.75" customHeight="1">
      <c r="A20" s="121" t="s">
        <v>15</v>
      </c>
      <c r="B20" s="121" t="s">
        <v>107</v>
      </c>
      <c r="C20" s="125">
        <f>(ROUND( [2]!TBLink("Master TB","CAID[11]",$A20,$C$1,"1"),0))</f>
        <v>0</v>
      </c>
      <c r="D20" s="124"/>
      <c r="E20" s="124">
        <f>-'Disallowed Salaries'!C24</f>
        <v>0</v>
      </c>
      <c r="F20" s="124"/>
      <c r="G20" s="172">
        <f t="shared" si="0"/>
        <v>0</v>
      </c>
      <c r="H20" s="124"/>
      <c r="I20" s="124">
        <f>-'Direct DON Alloc'!J10</f>
        <v>0</v>
      </c>
      <c r="J20" s="124"/>
      <c r="K20" s="124"/>
      <c r="L20" s="173">
        <f t="shared" si="1"/>
        <v>0</v>
      </c>
      <c r="M20" s="129"/>
      <c r="N20" s="10"/>
      <c r="O20" s="25"/>
      <c r="P20" s="29"/>
      <c r="Q20" s="29"/>
    </row>
    <row r="21" spans="1:17" ht="33.75" customHeight="1">
      <c r="A21" s="121" t="s">
        <v>75</v>
      </c>
      <c r="B21" s="121" t="s">
        <v>108</v>
      </c>
      <c r="C21" s="128">
        <f>Fringe!I24</f>
        <v>0</v>
      </c>
      <c r="D21" s="124"/>
      <c r="E21" s="124">
        <f>-'Disallowed Salaries'!D24</f>
        <v>0</v>
      </c>
      <c r="F21" s="124"/>
      <c r="G21" s="172">
        <f t="shared" si="0"/>
        <v>0</v>
      </c>
      <c r="H21" s="124"/>
      <c r="I21" s="124">
        <f>-'Direct DON Alloc'!J13</f>
        <v>0</v>
      </c>
      <c r="J21" s="124"/>
      <c r="K21" s="124"/>
      <c r="L21" s="173">
        <f t="shared" si="1"/>
        <v>0</v>
      </c>
      <c r="M21" s="129"/>
      <c r="N21" s="10"/>
      <c r="O21" s="25"/>
      <c r="P21" s="29"/>
      <c r="Q21" s="29"/>
    </row>
    <row r="22" spans="1:17" ht="33.75" customHeight="1">
      <c r="A22" s="121" t="s">
        <v>82</v>
      </c>
      <c r="B22" s="121" t="s">
        <v>109</v>
      </c>
      <c r="C22" s="125">
        <f>(ROUND( [2]!TBLink("Master TB","CAID[11]",$A22,$C$1,"1"),0))</f>
        <v>0</v>
      </c>
      <c r="D22" s="124"/>
      <c r="E22" s="124"/>
      <c r="F22" s="124"/>
      <c r="G22" s="172">
        <f t="shared" si="0"/>
        <v>0</v>
      </c>
      <c r="H22" s="124"/>
      <c r="I22" s="124"/>
      <c r="J22" s="124"/>
      <c r="K22" s="124"/>
      <c r="L22" s="173">
        <f t="shared" si="1"/>
        <v>0</v>
      </c>
      <c r="M22" s="129"/>
      <c r="N22" s="10"/>
      <c r="O22" s="25"/>
      <c r="P22" s="29"/>
      <c r="Q22" s="29"/>
    </row>
    <row r="23" spans="1:17" ht="33.75" customHeight="1">
      <c r="A23" s="121" t="s">
        <v>48</v>
      </c>
      <c r="B23" s="121" t="s">
        <v>110</v>
      </c>
      <c r="C23" s="125">
        <f>(ROUND( [2]!TBLink("Master TB","CAID[11]",$A23,$C$1,"1"),0))</f>
        <v>0</v>
      </c>
      <c r="D23" s="124"/>
      <c r="E23" s="130"/>
      <c r="F23" s="124"/>
      <c r="G23" s="172">
        <f t="shared" si="0"/>
        <v>0</v>
      </c>
      <c r="H23" s="124"/>
      <c r="I23" s="124"/>
      <c r="J23" s="124"/>
      <c r="K23" s="124"/>
      <c r="L23" s="173">
        <f t="shared" si="1"/>
        <v>0</v>
      </c>
      <c r="M23" s="129"/>
      <c r="N23" s="10"/>
      <c r="O23" s="25"/>
      <c r="P23" s="29"/>
      <c r="Q23" s="29"/>
    </row>
    <row r="24" spans="1:17" ht="33.75" customHeight="1">
      <c r="A24" s="121" t="s">
        <v>18</v>
      </c>
      <c r="B24" s="121" t="s">
        <v>111</v>
      </c>
      <c r="C24" s="125">
        <f>(ROUND( [2]!TBLink("Master TB","CAID[11]",$A24,$C$1,"1"),0))</f>
        <v>0</v>
      </c>
      <c r="D24" s="124"/>
      <c r="E24" s="124"/>
      <c r="F24" s="124"/>
      <c r="G24" s="172">
        <f t="shared" si="0"/>
        <v>0</v>
      </c>
      <c r="H24" s="124"/>
      <c r="I24" s="124"/>
      <c r="J24" s="124"/>
      <c r="K24" s="124"/>
      <c r="L24" s="173">
        <f t="shared" si="1"/>
        <v>0</v>
      </c>
      <c r="M24" s="129"/>
      <c r="N24" s="10"/>
      <c r="O24" s="25"/>
      <c r="P24" s="29"/>
      <c r="Q24" s="29"/>
    </row>
    <row r="25" spans="1:17" ht="33.75" customHeight="1">
      <c r="A25" s="121" t="s">
        <v>52</v>
      </c>
      <c r="B25" s="121" t="s">
        <v>112</v>
      </c>
      <c r="C25" s="125">
        <f>(ROUND( [2]!TBLink("Master TB","CAID[11]",$A25,$C$1,"1"),0))</f>
        <v>0</v>
      </c>
      <c r="D25" s="124"/>
      <c r="E25" s="124"/>
      <c r="F25" s="124"/>
      <c r="G25" s="172">
        <f t="shared" si="0"/>
        <v>0</v>
      </c>
      <c r="H25" s="124"/>
      <c r="I25" s="124"/>
      <c r="J25" s="124"/>
      <c r="K25" s="124"/>
      <c r="L25" s="173">
        <f t="shared" si="1"/>
        <v>0</v>
      </c>
      <c r="M25" s="129"/>
      <c r="N25" s="10"/>
      <c r="O25" s="25"/>
      <c r="P25" s="29"/>
      <c r="Q25" s="29"/>
    </row>
    <row r="26" spans="1:17" ht="33.75" customHeight="1">
      <c r="A26" s="131" t="s">
        <v>76</v>
      </c>
      <c r="B26" s="121" t="s">
        <v>113</v>
      </c>
      <c r="C26" s="128">
        <f>Fringe!J24</f>
        <v>0</v>
      </c>
      <c r="D26" s="124"/>
      <c r="E26" s="124"/>
      <c r="F26" s="124"/>
      <c r="G26" s="172">
        <f t="shared" si="0"/>
        <v>0</v>
      </c>
      <c r="H26" s="124"/>
      <c r="I26" s="124"/>
      <c r="J26" s="124"/>
      <c r="K26" s="124"/>
      <c r="L26" s="173">
        <f t="shared" si="1"/>
        <v>0</v>
      </c>
      <c r="M26" s="129"/>
      <c r="N26" s="10"/>
      <c r="O26" s="25"/>
      <c r="P26" s="29"/>
      <c r="Q26" s="29"/>
    </row>
    <row r="27" spans="1:17" ht="33.75" customHeight="1">
      <c r="A27" s="121" t="s">
        <v>19</v>
      </c>
      <c r="B27" s="121" t="s">
        <v>114</v>
      </c>
      <c r="C27" s="125">
        <f>(ROUND( [2]!TBLink("Master TB","CAID[11]",$A27,$C$1,"1"),0))</f>
        <v>0</v>
      </c>
      <c r="D27" s="124"/>
      <c r="E27" s="124"/>
      <c r="F27" s="124"/>
      <c r="G27" s="172">
        <f t="shared" si="0"/>
        <v>0</v>
      </c>
      <c r="H27" s="124"/>
      <c r="I27" s="124"/>
      <c r="J27" s="124"/>
      <c r="K27" s="124"/>
      <c r="L27" s="173">
        <f t="shared" si="1"/>
        <v>0</v>
      </c>
      <c r="M27" s="129"/>
      <c r="N27" s="10"/>
      <c r="O27" s="25"/>
    </row>
    <row r="28" spans="1:17" ht="33.75" customHeight="1">
      <c r="A28" s="121" t="s">
        <v>77</v>
      </c>
      <c r="B28" s="121" t="s">
        <v>115</v>
      </c>
      <c r="C28" s="128">
        <f>Fringe!K24</f>
        <v>0</v>
      </c>
      <c r="D28" s="124"/>
      <c r="E28" s="124"/>
      <c r="F28" s="124"/>
      <c r="G28" s="172">
        <f t="shared" si="0"/>
        <v>0</v>
      </c>
      <c r="H28" s="124"/>
      <c r="I28" s="124"/>
      <c r="J28" s="124"/>
      <c r="K28" s="124"/>
      <c r="L28" s="173">
        <f t="shared" si="1"/>
        <v>0</v>
      </c>
      <c r="M28" s="129"/>
      <c r="N28" s="10"/>
      <c r="O28" s="25"/>
    </row>
    <row r="29" spans="1:17" ht="33.75" customHeight="1">
      <c r="A29" s="121" t="s">
        <v>83</v>
      </c>
      <c r="B29" s="121" t="s">
        <v>116</v>
      </c>
      <c r="C29" s="125">
        <f>(ROUND( [2]!TBLink("Master TB","CAID[11]",$A29,$C$1,"1"),0))</f>
        <v>0</v>
      </c>
      <c r="D29" s="124"/>
      <c r="E29" s="124"/>
      <c r="F29" s="124"/>
      <c r="G29" s="172">
        <f t="shared" si="0"/>
        <v>0</v>
      </c>
      <c r="H29" s="124"/>
      <c r="I29" s="124"/>
      <c r="J29" s="124"/>
      <c r="K29" s="124"/>
      <c r="L29" s="173">
        <f t="shared" si="1"/>
        <v>0</v>
      </c>
      <c r="M29" s="129"/>
      <c r="N29" s="10"/>
      <c r="O29" s="25"/>
      <c r="P29" s="29"/>
      <c r="Q29" s="29"/>
    </row>
    <row r="30" spans="1:17" ht="33.75" customHeight="1">
      <c r="A30" s="121" t="s">
        <v>84</v>
      </c>
      <c r="B30" s="121" t="s">
        <v>117</v>
      </c>
      <c r="C30" s="125">
        <f>(ROUND( [2]!TBLink("Master TB","CAID[11]",$A30,$C$1,"1"),0))</f>
        <v>0</v>
      </c>
      <c r="D30" s="124"/>
      <c r="E30" s="124"/>
      <c r="F30" s="124"/>
      <c r="G30" s="172">
        <f t="shared" si="0"/>
        <v>0</v>
      </c>
      <c r="H30" s="124"/>
      <c r="I30" s="124"/>
      <c r="J30" s="124"/>
      <c r="K30" s="124"/>
      <c r="L30" s="173">
        <f t="shared" si="1"/>
        <v>0</v>
      </c>
      <c r="M30" s="129"/>
      <c r="N30" s="10"/>
      <c r="O30" s="25"/>
    </row>
    <row r="31" spans="1:17" ht="33.75" customHeight="1">
      <c r="A31" s="121" t="s">
        <v>21</v>
      </c>
      <c r="B31" s="121" t="s">
        <v>118</v>
      </c>
      <c r="C31" s="125">
        <f>(ROUND( [2]!TBLink("Master TB","CAID[11]",$A31,$C$1,"1"),0))</f>
        <v>0</v>
      </c>
      <c r="D31" s="124"/>
      <c r="E31" s="124"/>
      <c r="F31" s="124"/>
      <c r="G31" s="172">
        <f t="shared" si="0"/>
        <v>0</v>
      </c>
      <c r="H31" s="124"/>
      <c r="I31" s="124"/>
      <c r="J31" s="124"/>
      <c r="K31" s="124"/>
      <c r="L31" s="173">
        <f t="shared" si="1"/>
        <v>0</v>
      </c>
      <c r="M31" s="129"/>
      <c r="N31" s="10"/>
      <c r="O31" s="25"/>
      <c r="P31" s="29"/>
      <c r="Q31" s="29"/>
    </row>
    <row r="32" spans="1:17" ht="33.75" customHeight="1">
      <c r="A32" s="121" t="s">
        <v>22</v>
      </c>
      <c r="B32" s="121" t="s">
        <v>119</v>
      </c>
      <c r="C32" s="125">
        <f>(ROUND( [2]!TBLink("Master TB","CAID[11]",$A32,$C$1,"1"),0))</f>
        <v>0</v>
      </c>
      <c r="D32" s="124"/>
      <c r="E32" s="124"/>
      <c r="F32" s="124"/>
      <c r="G32" s="172">
        <f t="shared" si="0"/>
        <v>0</v>
      </c>
      <c r="H32" s="124"/>
      <c r="I32" s="124"/>
      <c r="J32" s="124"/>
      <c r="K32" s="124"/>
      <c r="L32" s="173">
        <f t="shared" si="1"/>
        <v>0</v>
      </c>
      <c r="M32" s="129"/>
      <c r="N32" s="10"/>
      <c r="O32" s="25"/>
    </row>
    <row r="33" spans="1:17" ht="33.75" customHeight="1">
      <c r="A33" s="121" t="s">
        <v>85</v>
      </c>
      <c r="B33" s="121" t="s">
        <v>120</v>
      </c>
      <c r="C33" s="125">
        <f>(ROUND( [2]!TBLink("Master TB","CAID[11]",$A33,$C$1,"1"),0))</f>
        <v>0</v>
      </c>
      <c r="D33" s="124"/>
      <c r="E33" s="124"/>
      <c r="F33" s="124"/>
      <c r="G33" s="172">
        <f t="shared" si="0"/>
        <v>0</v>
      </c>
      <c r="H33" s="124"/>
      <c r="I33" s="124"/>
      <c r="J33" s="124"/>
      <c r="K33" s="124"/>
      <c r="L33" s="173">
        <f t="shared" si="1"/>
        <v>0</v>
      </c>
      <c r="M33" s="129"/>
      <c r="N33" s="10"/>
      <c r="O33" s="25"/>
      <c r="P33" s="29"/>
      <c r="Q33" s="29"/>
    </row>
    <row r="34" spans="1:17" ht="33.75" customHeight="1">
      <c r="A34" s="121" t="s">
        <v>23</v>
      </c>
      <c r="B34" s="121" t="s">
        <v>121</v>
      </c>
      <c r="C34" s="125">
        <f>(ROUND( [2]!TBLink("Master TB","CAID[11]",$A34,$C$1,"1"),0))</f>
        <v>0</v>
      </c>
      <c r="D34" s="124"/>
      <c r="E34" s="124"/>
      <c r="F34" s="124">
        <v>10184</v>
      </c>
      <c r="G34" s="172">
        <f t="shared" si="0"/>
        <v>10184</v>
      </c>
      <c r="H34" s="124"/>
      <c r="I34" s="124"/>
      <c r="J34" s="124"/>
      <c r="K34" s="124"/>
      <c r="L34" s="173">
        <f t="shared" si="1"/>
        <v>10184</v>
      </c>
      <c r="M34" s="129"/>
      <c r="N34" s="10"/>
      <c r="O34" s="25"/>
    </row>
    <row r="35" spans="1:17" ht="33.75" customHeight="1">
      <c r="A35" s="121" t="s">
        <v>86</v>
      </c>
      <c r="B35" s="121" t="s">
        <v>122</v>
      </c>
      <c r="C35" s="125">
        <f>(ROUND( [2]!TBLink("Master TB","CAID[11]",$A35,$C$1,"1"),0))</f>
        <v>0</v>
      </c>
      <c r="D35" s="124"/>
      <c r="E35" s="124"/>
      <c r="F35" s="124"/>
      <c r="G35" s="172">
        <f t="shared" si="0"/>
        <v>0</v>
      </c>
      <c r="H35" s="124"/>
      <c r="I35" s="124"/>
      <c r="J35" s="124"/>
      <c r="K35" s="124"/>
      <c r="L35" s="173">
        <f t="shared" si="1"/>
        <v>0</v>
      </c>
      <c r="M35" s="129"/>
      <c r="N35" s="10"/>
      <c r="O35" s="25"/>
      <c r="P35" s="29"/>
      <c r="Q35" s="29"/>
    </row>
    <row r="36" spans="1:17" ht="33.75" customHeight="1">
      <c r="A36" s="121" t="s">
        <v>24</v>
      </c>
      <c r="B36" s="121" t="s">
        <v>123</v>
      </c>
      <c r="C36" s="125">
        <f>(ROUND( [2]!TBLink("Master TB","CAID[11]",$A36,$C$1,"1"),0))</f>
        <v>0</v>
      </c>
      <c r="D36" s="124"/>
      <c r="E36" s="124"/>
      <c r="F36" s="124"/>
      <c r="G36" s="172">
        <f t="shared" si="0"/>
        <v>0</v>
      </c>
      <c r="H36" s="124"/>
      <c r="I36" s="124"/>
      <c r="J36" s="124"/>
      <c r="K36" s="124"/>
      <c r="L36" s="173">
        <f t="shared" si="1"/>
        <v>0</v>
      </c>
      <c r="M36" s="129"/>
      <c r="N36" s="10"/>
      <c r="O36" s="25"/>
      <c r="P36" s="29"/>
      <c r="Q36" s="29"/>
    </row>
    <row r="37" spans="1:17" ht="33.75" customHeight="1">
      <c r="A37" s="121" t="s">
        <v>87</v>
      </c>
      <c r="B37" s="121" t="s">
        <v>124</v>
      </c>
      <c r="C37" s="125">
        <f>(ROUND( [2]!TBLink("Master TB","CAID[11]",$A37,$C$1,"1"),0))</f>
        <v>0</v>
      </c>
      <c r="D37" s="124"/>
      <c r="E37" s="124"/>
      <c r="F37" s="124"/>
      <c r="G37" s="172">
        <f t="shared" si="0"/>
        <v>0</v>
      </c>
      <c r="H37" s="124"/>
      <c r="I37" s="124"/>
      <c r="J37" s="124"/>
      <c r="K37" s="124"/>
      <c r="L37" s="173">
        <f t="shared" si="1"/>
        <v>0</v>
      </c>
      <c r="M37" s="129"/>
      <c r="N37" s="25"/>
      <c r="O37" s="25"/>
    </row>
    <row r="38" spans="1:17" ht="33.75" customHeight="1">
      <c r="A38" s="121" t="s">
        <v>20</v>
      </c>
      <c r="B38" s="121" t="s">
        <v>125</v>
      </c>
      <c r="C38" s="125">
        <f>(ROUND( [2]!TBLink("Master TB","CAID[11]",$A38,$C$1,"1"),0))</f>
        <v>0</v>
      </c>
      <c r="D38" s="124"/>
      <c r="E38" s="124"/>
      <c r="F38" s="124"/>
      <c r="G38" s="172">
        <f t="shared" si="0"/>
        <v>0</v>
      </c>
      <c r="H38" s="124"/>
      <c r="I38" s="124"/>
      <c r="J38" s="124"/>
      <c r="K38" s="124"/>
      <c r="L38" s="173">
        <f t="shared" si="1"/>
        <v>0</v>
      </c>
      <c r="M38" s="129"/>
      <c r="N38" s="25"/>
      <c r="O38" s="25"/>
    </row>
    <row r="39" spans="1:17" ht="33.75" customHeight="1">
      <c r="A39" s="121" t="s">
        <v>16</v>
      </c>
      <c r="B39" s="121" t="s">
        <v>126</v>
      </c>
      <c r="C39" s="125">
        <f>(ROUND( [2]!TBLink("Master TB","CAID[11]",$A39,$C$1,"1"),0))</f>
        <v>0</v>
      </c>
      <c r="D39" s="124"/>
      <c r="E39" s="124"/>
      <c r="F39" s="124"/>
      <c r="G39" s="172">
        <f t="shared" si="0"/>
        <v>0</v>
      </c>
      <c r="H39" s="124"/>
      <c r="I39" s="124"/>
      <c r="J39" s="124"/>
      <c r="K39" s="124"/>
      <c r="L39" s="173">
        <f t="shared" si="1"/>
        <v>0</v>
      </c>
      <c r="M39" s="129"/>
      <c r="N39" s="25"/>
      <c r="O39" s="25"/>
      <c r="P39" s="29"/>
      <c r="Q39" s="29"/>
    </row>
    <row r="40" spans="1:17" ht="33.75" customHeight="1">
      <c r="A40" s="121" t="s">
        <v>88</v>
      </c>
      <c r="B40" s="121" t="s">
        <v>127</v>
      </c>
      <c r="C40" s="125">
        <f>(ROUND( [2]!TBLink("Master TB","CAID[11]",$A40,$C$1,"1"),0))</f>
        <v>0</v>
      </c>
      <c r="D40" s="124"/>
      <c r="E40" s="124"/>
      <c r="F40" s="124"/>
      <c r="G40" s="172">
        <f t="shared" si="0"/>
        <v>0</v>
      </c>
      <c r="H40" s="124"/>
      <c r="I40" s="124"/>
      <c r="J40" s="124"/>
      <c r="K40" s="124"/>
      <c r="L40" s="173">
        <f t="shared" si="1"/>
        <v>0</v>
      </c>
      <c r="M40" s="129"/>
      <c r="N40" s="25"/>
      <c r="O40" s="25"/>
      <c r="P40" s="29"/>
      <c r="Q40" s="29"/>
    </row>
    <row r="41" spans="1:17" ht="33.75" customHeight="1">
      <c r="A41" s="121" t="s">
        <v>89</v>
      </c>
      <c r="B41" s="121" t="s">
        <v>128</v>
      </c>
      <c r="C41" s="125">
        <f>(ROUND( [2]!TBLink("Master TB","CAID[11]",$A41,$C$1,"1"),0))</f>
        <v>0</v>
      </c>
      <c r="D41" s="124"/>
      <c r="E41" s="124"/>
      <c r="F41" s="124"/>
      <c r="G41" s="172">
        <f t="shared" si="0"/>
        <v>0</v>
      </c>
      <c r="H41" s="124"/>
      <c r="I41" s="124"/>
      <c r="J41" s="124"/>
      <c r="K41" s="124"/>
      <c r="L41" s="173">
        <f t="shared" si="1"/>
        <v>0</v>
      </c>
      <c r="M41" s="129"/>
      <c r="N41" s="25"/>
      <c r="O41" s="25"/>
      <c r="P41" s="29"/>
      <c r="Q41" s="29"/>
    </row>
    <row r="42" spans="1:17" ht="33.75" customHeight="1">
      <c r="A42" s="121" t="s">
        <v>17</v>
      </c>
      <c r="B42" s="121" t="s">
        <v>129</v>
      </c>
      <c r="C42" s="125">
        <f>(ROUND( [2]!TBLink("Master TB","CAID[11]",$A42,$C$1,"1"),0))</f>
        <v>0</v>
      </c>
      <c r="D42" s="124"/>
      <c r="E42" s="124"/>
      <c r="F42" s="124"/>
      <c r="G42" s="172">
        <f t="shared" si="0"/>
        <v>0</v>
      </c>
      <c r="H42" s="124"/>
      <c r="I42" s="124"/>
      <c r="J42" s="124"/>
      <c r="K42" s="124"/>
      <c r="L42" s="173">
        <f t="shared" si="1"/>
        <v>0</v>
      </c>
      <c r="M42" s="129"/>
      <c r="N42" s="25"/>
      <c r="O42" s="25"/>
      <c r="P42" s="29"/>
      <c r="Q42" s="29"/>
    </row>
    <row r="43" spans="1:17" ht="33.75" customHeight="1">
      <c r="A43" s="121" t="s">
        <v>90</v>
      </c>
      <c r="B43" s="121" t="s">
        <v>130</v>
      </c>
      <c r="C43" s="125">
        <f>(ROUND( [2]!TBLink("Master TB","CAID[11]",$A43,$C$1,"1"),0))</f>
        <v>3101</v>
      </c>
      <c r="D43" s="124"/>
      <c r="E43" s="124"/>
      <c r="F43" s="124"/>
      <c r="G43" s="172">
        <f t="shared" si="0"/>
        <v>3101</v>
      </c>
      <c r="H43" s="124"/>
      <c r="I43" s="124"/>
      <c r="J43" s="124"/>
      <c r="K43" s="124"/>
      <c r="L43" s="173">
        <f t="shared" si="1"/>
        <v>3101</v>
      </c>
      <c r="M43" s="129"/>
      <c r="N43" s="25"/>
      <c r="O43" s="25"/>
      <c r="P43" s="29"/>
      <c r="Q43" s="29"/>
    </row>
    <row r="44" spans="1:17" ht="33.75" customHeight="1">
      <c r="A44" s="121" t="s">
        <v>91</v>
      </c>
      <c r="B44" s="121" t="s">
        <v>131</v>
      </c>
      <c r="C44" s="125">
        <f>(ROUND( [2]!TBLink("Master TB","CAID[11]",$A44,$C$1,"1"),0))</f>
        <v>0</v>
      </c>
      <c r="D44" s="124"/>
      <c r="E44" s="124"/>
      <c r="F44" s="124"/>
      <c r="G44" s="172">
        <f t="shared" si="0"/>
        <v>0</v>
      </c>
      <c r="H44" s="124"/>
      <c r="I44" s="124"/>
      <c r="J44" s="124"/>
      <c r="K44" s="124"/>
      <c r="L44" s="173">
        <f t="shared" si="1"/>
        <v>0</v>
      </c>
      <c r="M44" s="129"/>
      <c r="N44" s="25"/>
      <c r="O44" s="25"/>
      <c r="P44" s="29"/>
      <c r="Q44" s="29"/>
    </row>
    <row r="45" spans="1:17" ht="33.75" customHeight="1">
      <c r="A45" s="121" t="s">
        <v>92</v>
      </c>
      <c r="B45" s="121" t="s">
        <v>132</v>
      </c>
      <c r="C45" s="125">
        <f>(ROUND( [2]!TBLink("Master TB","CAID[11]",$A45,$C$1,"1"),0))</f>
        <v>0</v>
      </c>
      <c r="D45" s="124"/>
      <c r="E45" s="124"/>
      <c r="F45" s="124"/>
      <c r="G45" s="172">
        <f t="shared" si="0"/>
        <v>0</v>
      </c>
      <c r="H45" s="124"/>
      <c r="I45" s="124"/>
      <c r="J45" s="124"/>
      <c r="K45" s="124"/>
      <c r="L45" s="173">
        <f t="shared" si="1"/>
        <v>0</v>
      </c>
      <c r="M45" s="129"/>
      <c r="N45" s="25"/>
      <c r="O45" s="25"/>
      <c r="P45" s="29"/>
      <c r="Q45" s="29"/>
    </row>
    <row r="46" spans="1:17" ht="33.75" customHeight="1">
      <c r="A46" s="121" t="s">
        <v>93</v>
      </c>
      <c r="B46" s="121" t="s">
        <v>133</v>
      </c>
      <c r="C46" s="125">
        <f>(ROUND( [2]!TBLink("Master TB","CAID[11]",$A46,$C$1,"1"),0))</f>
        <v>0</v>
      </c>
      <c r="D46" s="124"/>
      <c r="E46" s="124"/>
      <c r="F46" s="124"/>
      <c r="G46" s="172">
        <f t="shared" si="0"/>
        <v>0</v>
      </c>
      <c r="H46" s="124"/>
      <c r="I46" s="124"/>
      <c r="J46" s="124"/>
      <c r="K46" s="124"/>
      <c r="L46" s="173">
        <f t="shared" si="1"/>
        <v>0</v>
      </c>
      <c r="M46" s="129"/>
      <c r="N46" s="25"/>
      <c r="O46" s="25"/>
    </row>
    <row r="47" spans="1:17" ht="33.75" customHeight="1">
      <c r="A47" s="121" t="s">
        <v>94</v>
      </c>
      <c r="B47" s="121" t="s">
        <v>134</v>
      </c>
      <c r="C47" s="125">
        <f>(ROUND( [2]!TBLink("Master TB","CAID[11]",$A47,$C$1,"1"),0))</f>
        <v>0</v>
      </c>
      <c r="D47" s="124"/>
      <c r="E47" s="124"/>
      <c r="F47" s="124"/>
      <c r="G47" s="172">
        <f t="shared" si="0"/>
        <v>0</v>
      </c>
      <c r="H47" s="124"/>
      <c r="I47" s="124"/>
      <c r="J47" s="124"/>
      <c r="K47" s="124"/>
      <c r="L47" s="173">
        <f t="shared" si="1"/>
        <v>0</v>
      </c>
      <c r="M47" s="129"/>
      <c r="N47" s="25"/>
      <c r="O47" s="25"/>
    </row>
    <row r="48" spans="1:17" ht="33.75" customHeight="1">
      <c r="A48" s="121"/>
      <c r="B48" s="121"/>
      <c r="C48" s="125"/>
      <c r="D48" s="124"/>
      <c r="E48" s="124"/>
      <c r="F48" s="124"/>
      <c r="G48" s="172">
        <f t="shared" si="0"/>
        <v>0</v>
      </c>
      <c r="H48" s="124"/>
      <c r="I48" s="124"/>
      <c r="J48" s="124"/>
      <c r="K48" s="124"/>
      <c r="L48" s="173">
        <f t="shared" si="1"/>
        <v>0</v>
      </c>
      <c r="M48" s="129"/>
      <c r="N48" s="25"/>
      <c r="O48" s="25"/>
      <c r="P48" s="29"/>
      <c r="Q48" s="29"/>
    </row>
    <row r="49" spans="1:13" ht="15.75">
      <c r="A49" s="119"/>
      <c r="B49" s="5" t="s">
        <v>3</v>
      </c>
      <c r="C49" s="26">
        <f>SUM(C7:C48)</f>
        <v>4209626</v>
      </c>
      <c r="D49" s="26">
        <f>SUBTOTAL(9,D7:D48)</f>
        <v>-900824</v>
      </c>
      <c r="E49" s="26">
        <f t="shared" ref="E49:L49" si="2">SUBTOTAL(9,E9:E48)</f>
        <v>-1330012.714298819</v>
      </c>
      <c r="F49" s="26">
        <f t="shared" si="2"/>
        <v>10184</v>
      </c>
      <c r="G49" s="26">
        <f t="shared" si="2"/>
        <v>1988973.2857011813</v>
      </c>
      <c r="H49" s="26">
        <f t="shared" si="2"/>
        <v>0</v>
      </c>
      <c r="I49" s="26">
        <f t="shared" si="2"/>
        <v>0</v>
      </c>
      <c r="J49" s="26">
        <f t="shared" si="2"/>
        <v>0</v>
      </c>
      <c r="K49" s="26">
        <f>SUBTOTAL(9,K7:K48)</f>
        <v>0</v>
      </c>
      <c r="L49" s="177">
        <f t="shared" si="2"/>
        <v>1988973.2857011813</v>
      </c>
    </row>
    <row r="50" spans="1:13">
      <c r="D50" s="9"/>
      <c r="E50" s="9"/>
      <c r="F50" s="10"/>
      <c r="G50" s="174">
        <f>SUM(G31:G48)</f>
        <v>13285</v>
      </c>
      <c r="H50" s="9"/>
      <c r="I50" s="9"/>
      <c r="J50" s="9"/>
      <c r="K50" s="15"/>
      <c r="L50" s="174">
        <f>SUM(L31:L48)</f>
        <v>13285</v>
      </c>
      <c r="M50" s="6" t="s">
        <v>154</v>
      </c>
    </row>
    <row r="51" spans="1:13">
      <c r="B51" s="178" t="s">
        <v>13</v>
      </c>
      <c r="C51" s="180"/>
      <c r="E51" s="9"/>
      <c r="F51" s="10"/>
      <c r="G51" s="174">
        <f>SUM(G23:G30)</f>
        <v>0</v>
      </c>
      <c r="H51" s="9"/>
      <c r="I51" s="9"/>
      <c r="J51" s="9"/>
      <c r="K51" s="15"/>
      <c r="L51" s="174">
        <f>SUM(L23:L30)</f>
        <v>0</v>
      </c>
      <c r="M51" s="6" t="s">
        <v>155</v>
      </c>
    </row>
    <row r="52" spans="1:13">
      <c r="A52" s="6"/>
      <c r="B52" s="179" t="s">
        <v>157</v>
      </c>
      <c r="C52" s="23">
        <f>+C49-C51</f>
        <v>4209626</v>
      </c>
      <c r="D52" s="21"/>
      <c r="G52" s="175">
        <f>G49-G50-G51</f>
        <v>1975688.2857011813</v>
      </c>
      <c r="K52" s="11"/>
      <c r="L52" s="175">
        <f>L49-L50-L51</f>
        <v>1975688.2857011813</v>
      </c>
      <c r="M52" s="6" t="s">
        <v>156</v>
      </c>
    </row>
    <row r="53" spans="1:13">
      <c r="E53" s="9">
        <f>D49+E49+F49</f>
        <v>-2220652.7142988192</v>
      </c>
      <c r="K53" s="11"/>
    </row>
    <row r="54" spans="1:13">
      <c r="I54" s="9">
        <f>G49+H49+I49</f>
        <v>1988973.2857011813</v>
      </c>
      <c r="J54" s="9"/>
      <c r="K54" s="11"/>
    </row>
    <row r="55" spans="1:13">
      <c r="D55" s="21"/>
      <c r="F55" s="10"/>
      <c r="K55" s="11"/>
    </row>
    <row r="56" spans="1:13">
      <c r="F56" s="23"/>
      <c r="G56" s="21"/>
      <c r="K56" s="11"/>
    </row>
    <row r="57" spans="1:13">
      <c r="J57" s="9"/>
      <c r="K57" s="11"/>
    </row>
    <row r="58" spans="1:13">
      <c r="K58" s="11"/>
    </row>
    <row r="59" spans="1:13">
      <c r="K59" s="11"/>
    </row>
    <row r="61" spans="1:13">
      <c r="G61" s="9"/>
    </row>
  </sheetData>
  <autoFilter ref="A6:L52" xr:uid="{00000000-0009-0000-0000-000001000000}"/>
  <mergeCells count="1">
    <mergeCell ref="A3:B3"/>
  </mergeCells>
  <phoneticPr fontId="0" type="noConversion"/>
  <pageMargins left="0.75" right="0.75" top="1" bottom="1" header="0.5" footer="0.5"/>
  <pageSetup paperSize="5" scale="56" orientation="portrait" r:id="rId1"/>
  <headerFooter alignWithMargins="0">
    <oddFooter xml:space="preserve">&amp;R&amp;"Arial,Bold"&amp;12SUMMARY OF HCF-3 ALLOWABLE EXPENSES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8"/>
  <sheetViews>
    <sheetView zoomScale="90" zoomScaleNormal="90" workbookViewId="0">
      <pane ySplit="4" topLeftCell="A5" activePane="bottomLeft" state="frozen"/>
      <selection activeCell="D1" sqref="D1"/>
      <selection pane="bottomLeft" activeCell="D15" sqref="D15"/>
    </sheetView>
  </sheetViews>
  <sheetFormatPr defaultColWidth="9.140625" defaultRowHeight="12.75"/>
  <cols>
    <col min="1" max="1" width="18.28515625" style="35" customWidth="1"/>
    <col min="2" max="2" width="22.28515625" style="35" customWidth="1"/>
    <col min="3" max="3" width="22.5703125" style="35" customWidth="1"/>
    <col min="4" max="4" width="15.42578125" style="35" customWidth="1"/>
    <col min="5" max="5" width="13.7109375" style="36" customWidth="1"/>
    <col min="6" max="6" width="15.28515625" style="36" customWidth="1"/>
    <col min="7" max="7" width="13.28515625" style="36" customWidth="1"/>
    <col min="8" max="8" width="12.85546875" style="36" customWidth="1"/>
    <col min="9" max="9" width="17.140625" style="36" customWidth="1"/>
    <col min="10" max="10" width="14.7109375" style="36" customWidth="1"/>
    <col min="11" max="11" width="15.28515625" style="35" customWidth="1"/>
    <col min="12" max="12" width="11.28515625" style="35" bestFit="1" customWidth="1"/>
    <col min="13" max="13" width="9.140625" style="35"/>
    <col min="14" max="14" width="12.28515625" style="35" customWidth="1"/>
    <col min="15" max="15" width="9.140625" style="35"/>
    <col min="16" max="16" width="12.42578125" style="35" customWidth="1"/>
    <col min="17" max="16384" width="9.140625" style="35"/>
  </cols>
  <sheetData>
    <row r="1" spans="1:17">
      <c r="A1" s="35" t="s">
        <v>27</v>
      </c>
      <c r="E1" s="37"/>
      <c r="F1" s="37"/>
      <c r="G1" s="37"/>
      <c r="H1" s="37"/>
      <c r="I1" s="37"/>
      <c r="J1" s="37"/>
    </row>
    <row r="2" spans="1:17">
      <c r="A2" s="53" t="str">
        <f>+[2]!CY()&amp;" CALCULATION OF DIRECT ADMINISTRATOR SALARIES AND FRINGE BENEFITS"</f>
        <v>2023 CALCULATION OF DIRECT ADMINISTRATOR SALARIES AND FRINGE BENEFITS</v>
      </c>
      <c r="E2" s="37"/>
      <c r="F2" s="37"/>
      <c r="G2" s="37"/>
      <c r="H2" s="37"/>
      <c r="I2" s="37"/>
      <c r="J2" s="42"/>
      <c r="Q2" s="54"/>
    </row>
    <row r="3" spans="1:17">
      <c r="A3" s="53"/>
      <c r="E3" s="37"/>
      <c r="F3" s="37"/>
      <c r="G3" s="37"/>
      <c r="H3" s="37"/>
      <c r="I3" s="52"/>
      <c r="J3" s="37"/>
    </row>
    <row r="4" spans="1:17">
      <c r="E4" s="51"/>
      <c r="F4" s="51"/>
      <c r="G4" s="51"/>
      <c r="H4" s="51"/>
      <c r="I4" s="51"/>
      <c r="J4" s="37"/>
    </row>
    <row r="5" spans="1:17">
      <c r="C5" s="42" t="s">
        <v>137</v>
      </c>
      <c r="D5" s="42"/>
      <c r="E5" s="143"/>
      <c r="F5" s="143"/>
      <c r="G5" s="50"/>
      <c r="H5" s="50"/>
      <c r="I5" s="50"/>
      <c r="J5" s="50"/>
      <c r="K5" s="42" t="s">
        <v>149</v>
      </c>
    </row>
    <row r="6" spans="1:17">
      <c r="A6" s="49"/>
      <c r="C6" s="42"/>
      <c r="D6" s="42"/>
      <c r="E6" s="50"/>
      <c r="F6" s="50"/>
      <c r="G6" s="50"/>
      <c r="H6" s="50"/>
      <c r="I6" s="50"/>
      <c r="J6" s="48"/>
    </row>
    <row r="7" spans="1:17">
      <c r="A7" s="46"/>
      <c r="B7" s="46"/>
      <c r="C7" s="42" t="s">
        <v>139</v>
      </c>
      <c r="D7" s="42"/>
      <c r="E7" s="37"/>
      <c r="F7" s="37"/>
      <c r="G7" s="37"/>
      <c r="H7" s="37"/>
      <c r="I7" s="50"/>
      <c r="J7" s="37"/>
    </row>
    <row r="8" spans="1:17">
      <c r="A8" s="46"/>
      <c r="B8" s="46"/>
      <c r="C8" s="42" t="s">
        <v>140</v>
      </c>
      <c r="D8" s="42"/>
      <c r="E8" s="37"/>
      <c r="F8" s="37"/>
      <c r="G8" s="37"/>
      <c r="H8" s="37"/>
      <c r="I8" s="50"/>
      <c r="J8" s="37"/>
    </row>
    <row r="9" spans="1:17">
      <c r="A9" s="46"/>
      <c r="B9" s="46"/>
      <c r="C9" s="42"/>
      <c r="D9" s="42"/>
      <c r="E9" s="37"/>
      <c r="F9" s="37"/>
      <c r="G9" s="37"/>
      <c r="H9" s="37"/>
      <c r="I9" s="50"/>
      <c r="J9" s="37"/>
    </row>
    <row r="10" spans="1:17">
      <c r="C10" s="42" t="s">
        <v>138</v>
      </c>
      <c r="D10" s="42"/>
      <c r="E10" s="37"/>
      <c r="F10" s="37"/>
      <c r="G10" s="37"/>
      <c r="H10" s="37"/>
      <c r="I10" s="37"/>
      <c r="J10" s="37"/>
      <c r="K10" s="38">
        <f>SUM(E10:J10)</f>
        <v>0</v>
      </c>
    </row>
    <row r="11" spans="1:17">
      <c r="C11" s="42"/>
      <c r="D11" s="42"/>
      <c r="E11" s="142"/>
      <c r="F11" s="142"/>
      <c r="G11" s="142"/>
      <c r="H11" s="142"/>
      <c r="I11" s="142"/>
      <c r="J11" s="37"/>
    </row>
    <row r="12" spans="1:17">
      <c r="C12" s="42" t="s">
        <v>141</v>
      </c>
      <c r="D12" s="42"/>
      <c r="E12" s="37"/>
      <c r="F12" s="37"/>
      <c r="G12" s="37"/>
      <c r="H12" s="37"/>
      <c r="I12" s="37"/>
      <c r="J12" s="37"/>
    </row>
    <row r="13" spans="1:17">
      <c r="C13" s="167" t="s">
        <v>150</v>
      </c>
      <c r="D13" s="151">
        <f>Fringe!C26</f>
        <v>0</v>
      </c>
      <c r="E13" s="37">
        <f>E10*$D$13</f>
        <v>0</v>
      </c>
      <c r="F13" s="37">
        <f t="shared" ref="F13:J13" si="0">F10*$D$13</f>
        <v>0</v>
      </c>
      <c r="G13" s="37">
        <f t="shared" si="0"/>
        <v>0</v>
      </c>
      <c r="H13" s="37">
        <f t="shared" si="0"/>
        <v>0</v>
      </c>
      <c r="I13" s="37">
        <f t="shared" si="0"/>
        <v>0</v>
      </c>
      <c r="J13" s="37">
        <f t="shared" si="0"/>
        <v>0</v>
      </c>
      <c r="K13" s="38">
        <f>SUM(E13:J13)</f>
        <v>0</v>
      </c>
    </row>
    <row r="14" spans="1:17">
      <c r="A14" s="43"/>
      <c r="B14" s="43"/>
      <c r="C14" s="168" t="s">
        <v>151</v>
      </c>
      <c r="D14" s="169">
        <f>Fringe!C27</f>
        <v>0</v>
      </c>
      <c r="E14" s="170">
        <f>E10*$D$14</f>
        <v>0</v>
      </c>
      <c r="F14" s="170">
        <f t="shared" ref="F14:J14" si="1">F10*$D$14</f>
        <v>0</v>
      </c>
      <c r="G14" s="170">
        <f t="shared" si="1"/>
        <v>0</v>
      </c>
      <c r="H14" s="170">
        <f t="shared" si="1"/>
        <v>0</v>
      </c>
      <c r="I14" s="170">
        <f t="shared" si="1"/>
        <v>0</v>
      </c>
      <c r="J14" s="170">
        <f t="shared" si="1"/>
        <v>0</v>
      </c>
      <c r="K14" s="38">
        <f t="shared" ref="K14:K16" si="2">SUM(E14:J14)</f>
        <v>0</v>
      </c>
    </row>
    <row r="15" spans="1:17">
      <c r="A15" s="43"/>
      <c r="B15" s="43"/>
      <c r="C15" s="168" t="s">
        <v>152</v>
      </c>
      <c r="D15" s="169">
        <f>Fringe!C28</f>
        <v>1.3167542083009135E-2</v>
      </c>
      <c r="E15" s="170">
        <f>E10*$D$15</f>
        <v>0</v>
      </c>
      <c r="F15" s="170">
        <f t="shared" ref="F15:J15" si="3">F10*$D$15</f>
        <v>0</v>
      </c>
      <c r="G15" s="170">
        <f t="shared" si="3"/>
        <v>0</v>
      </c>
      <c r="H15" s="170">
        <f t="shared" si="3"/>
        <v>0</v>
      </c>
      <c r="I15" s="170">
        <f t="shared" si="3"/>
        <v>0</v>
      </c>
      <c r="J15" s="170">
        <f t="shared" si="3"/>
        <v>0</v>
      </c>
      <c r="K15" s="38">
        <f t="shared" si="2"/>
        <v>0</v>
      </c>
    </row>
    <row r="16" spans="1:17">
      <c r="A16" s="43"/>
      <c r="B16" s="43"/>
      <c r="C16" s="168" t="s">
        <v>153</v>
      </c>
      <c r="D16" s="169">
        <f>Fringe!C29</f>
        <v>1.4612160532812769E-2</v>
      </c>
      <c r="E16" s="170">
        <f>E10*$D$16</f>
        <v>0</v>
      </c>
      <c r="F16" s="170">
        <f t="shared" ref="F16:J16" si="4">F10*$D$16</f>
        <v>0</v>
      </c>
      <c r="G16" s="170">
        <f t="shared" si="4"/>
        <v>0</v>
      </c>
      <c r="H16" s="170">
        <f t="shared" si="4"/>
        <v>0</v>
      </c>
      <c r="I16" s="170">
        <f t="shared" si="4"/>
        <v>0</v>
      </c>
      <c r="J16" s="170">
        <f t="shared" si="4"/>
        <v>0</v>
      </c>
      <c r="K16" s="171">
        <f t="shared" si="2"/>
        <v>0</v>
      </c>
      <c r="L16" s="38">
        <f>SUM(K13:K16)</f>
        <v>0</v>
      </c>
    </row>
    <row r="17" spans="1:14">
      <c r="A17" s="43"/>
      <c r="B17" s="43"/>
      <c r="C17" s="144"/>
      <c r="D17" s="144"/>
      <c r="E17" s="45"/>
      <c r="F17" s="45"/>
      <c r="G17" s="45"/>
      <c r="H17" s="45"/>
      <c r="I17" s="45"/>
      <c r="J17" s="45"/>
    </row>
    <row r="18" spans="1:14">
      <c r="A18" s="43"/>
      <c r="B18" s="43"/>
      <c r="C18" s="144"/>
      <c r="D18" s="144"/>
      <c r="E18" s="45"/>
      <c r="F18" s="45"/>
      <c r="G18" s="45"/>
      <c r="H18" s="45"/>
      <c r="I18" s="45"/>
      <c r="J18" s="45"/>
    </row>
    <row r="19" spans="1:14">
      <c r="E19" s="37"/>
      <c r="F19" s="37"/>
      <c r="G19" s="37"/>
      <c r="H19" s="37"/>
      <c r="I19" s="37"/>
      <c r="J19" s="37"/>
    </row>
    <row r="20" spans="1:14">
      <c r="B20" s="46"/>
      <c r="C20" s="42" t="s">
        <v>3</v>
      </c>
      <c r="D20" s="42"/>
      <c r="E20" s="37">
        <f>SUM(E10:E19)</f>
        <v>0</v>
      </c>
      <c r="F20" s="37"/>
      <c r="G20" s="37"/>
      <c r="H20" s="37"/>
      <c r="I20" s="37"/>
      <c r="J20" s="37"/>
      <c r="K20" s="38">
        <f>SUM(E20:J20)</f>
        <v>0</v>
      </c>
    </row>
    <row r="21" spans="1:14">
      <c r="E21" s="37"/>
      <c r="F21" s="37"/>
      <c r="G21" s="37"/>
      <c r="H21" s="37"/>
      <c r="I21" s="37"/>
      <c r="J21" s="37"/>
    </row>
    <row r="22" spans="1:14">
      <c r="C22" s="43"/>
      <c r="D22" s="43"/>
      <c r="E22" s="142"/>
      <c r="F22" s="142"/>
      <c r="G22" s="142"/>
      <c r="H22" s="142"/>
      <c r="I22" s="142"/>
      <c r="J22" s="37"/>
    </row>
    <row r="23" spans="1:14">
      <c r="E23" s="37"/>
      <c r="F23" s="37"/>
      <c r="G23" s="37"/>
      <c r="H23" s="37"/>
      <c r="I23" s="37"/>
      <c r="J23" s="37"/>
    </row>
    <row r="24" spans="1:14">
      <c r="E24" s="37"/>
      <c r="F24" s="37"/>
      <c r="G24" s="37"/>
      <c r="H24" s="37"/>
      <c r="I24" s="37"/>
      <c r="J24" s="37"/>
    </row>
    <row r="25" spans="1:14">
      <c r="A25" s="43"/>
      <c r="B25" s="43"/>
      <c r="C25" s="43"/>
      <c r="D25" s="43"/>
      <c r="E25" s="45"/>
      <c r="F25" s="45"/>
      <c r="G25" s="45"/>
      <c r="H25" s="45"/>
      <c r="I25" s="45"/>
      <c r="J25" s="45"/>
      <c r="N25" s="43"/>
    </row>
    <row r="26" spans="1:14">
      <c r="E26" s="37"/>
      <c r="F26" s="37"/>
      <c r="G26" s="37"/>
      <c r="H26" s="37"/>
      <c r="I26" s="37"/>
      <c r="J26" s="37"/>
    </row>
    <row r="27" spans="1:14">
      <c r="B27" s="46"/>
      <c r="E27" s="37"/>
      <c r="F27" s="37"/>
      <c r="G27" s="37"/>
      <c r="H27" s="37"/>
      <c r="I27" s="37"/>
      <c r="J27" s="37"/>
    </row>
    <row r="28" spans="1:14">
      <c r="E28" s="142"/>
      <c r="F28" s="142"/>
      <c r="G28" s="142"/>
      <c r="H28" s="142"/>
      <c r="I28" s="142"/>
      <c r="J28" s="37"/>
    </row>
    <row r="29" spans="1:14">
      <c r="E29" s="142"/>
      <c r="F29" s="142"/>
      <c r="G29" s="142"/>
      <c r="H29" s="142"/>
      <c r="I29" s="142"/>
      <c r="J29" s="37"/>
    </row>
    <row r="30" spans="1:14">
      <c r="E30" s="37"/>
      <c r="F30" s="37"/>
      <c r="G30" s="37"/>
      <c r="H30" s="37"/>
      <c r="I30" s="37"/>
      <c r="J30" s="37"/>
    </row>
    <row r="31" spans="1:14">
      <c r="A31" s="43"/>
      <c r="B31" s="43"/>
      <c r="C31" s="43"/>
      <c r="D31" s="43"/>
      <c r="E31" s="45"/>
      <c r="F31" s="45"/>
      <c r="G31" s="45"/>
      <c r="H31" s="45"/>
      <c r="I31" s="45"/>
      <c r="J31" s="45"/>
      <c r="N31" s="43"/>
    </row>
    <row r="32" spans="1:14">
      <c r="E32" s="37"/>
      <c r="F32" s="37"/>
      <c r="G32" s="37"/>
      <c r="H32" s="37"/>
      <c r="I32" s="37"/>
      <c r="J32" s="37"/>
    </row>
    <row r="33" spans="1:16">
      <c r="B33" s="46"/>
      <c r="E33" s="45"/>
      <c r="F33" s="45"/>
      <c r="G33" s="45"/>
      <c r="H33" s="45"/>
      <c r="I33" s="45"/>
      <c r="J33" s="45"/>
    </row>
    <row r="34" spans="1:16">
      <c r="E34" s="37"/>
      <c r="F34" s="37"/>
      <c r="G34" s="37"/>
      <c r="H34" s="37"/>
      <c r="I34" s="37"/>
      <c r="J34" s="37"/>
    </row>
    <row r="35" spans="1:16">
      <c r="B35" s="46"/>
      <c r="E35" s="37"/>
      <c r="F35" s="37"/>
      <c r="G35" s="37"/>
      <c r="H35" s="37"/>
      <c r="I35" s="37"/>
      <c r="J35" s="37"/>
    </row>
    <row r="36" spans="1:16">
      <c r="E36" s="37"/>
      <c r="F36" s="37"/>
      <c r="G36" s="37"/>
      <c r="H36" s="37"/>
      <c r="I36" s="37"/>
      <c r="J36" s="37"/>
    </row>
    <row r="37" spans="1:16">
      <c r="A37" s="43"/>
      <c r="B37" s="43"/>
      <c r="C37" s="43"/>
      <c r="D37" s="43"/>
      <c r="E37" s="45"/>
      <c r="F37" s="45"/>
      <c r="G37" s="45"/>
      <c r="H37" s="45"/>
      <c r="I37" s="45"/>
      <c r="J37" s="45"/>
      <c r="N37" s="43"/>
    </row>
    <row r="38" spans="1:16">
      <c r="E38" s="37"/>
      <c r="F38" s="37"/>
      <c r="G38" s="37"/>
      <c r="H38" s="37"/>
      <c r="I38" s="37"/>
      <c r="J38" s="37"/>
    </row>
    <row r="39" spans="1:16">
      <c r="E39" s="37"/>
      <c r="F39" s="37"/>
      <c r="G39" s="37"/>
      <c r="H39" s="37"/>
      <c r="I39" s="37"/>
      <c r="J39" s="45"/>
    </row>
    <row r="40" spans="1:16">
      <c r="B40" s="46"/>
      <c r="E40" s="45"/>
      <c r="F40" s="45"/>
      <c r="G40" s="45"/>
      <c r="H40" s="45"/>
      <c r="I40" s="45"/>
      <c r="J40" s="45"/>
      <c r="L40" s="38"/>
      <c r="N40" s="43"/>
    </row>
    <row r="41" spans="1:16">
      <c r="E41" s="37"/>
      <c r="F41" s="37"/>
      <c r="G41" s="37"/>
      <c r="H41" s="37"/>
      <c r="I41" s="37"/>
      <c r="J41" s="37"/>
    </row>
    <row r="42" spans="1:16">
      <c r="E42" s="37"/>
      <c r="F42" s="37"/>
      <c r="G42" s="37"/>
      <c r="H42" s="37"/>
      <c r="I42" s="37"/>
      <c r="J42" s="37"/>
    </row>
    <row r="43" spans="1:16">
      <c r="C43" s="42"/>
      <c r="D43" s="42"/>
      <c r="E43" s="35"/>
      <c r="F43" s="35"/>
      <c r="G43" s="35"/>
      <c r="H43" s="35"/>
      <c r="I43" s="35"/>
      <c r="J43" s="35"/>
    </row>
    <row r="44" spans="1:16">
      <c r="E44" s="41"/>
      <c r="F44" s="37"/>
      <c r="G44" s="37"/>
      <c r="H44" s="37"/>
      <c r="I44" s="37"/>
      <c r="J44" s="37"/>
      <c r="N44" s="40"/>
    </row>
    <row r="45" spans="1:16" ht="15">
      <c r="E45" s="37"/>
      <c r="F45" s="37"/>
      <c r="G45" s="37"/>
      <c r="H45" s="37"/>
      <c r="I45" s="37"/>
      <c r="J45" s="37"/>
      <c r="N45" s="39"/>
      <c r="P45" s="39"/>
    </row>
    <row r="46" spans="1:16">
      <c r="E46" s="37"/>
      <c r="F46" s="37"/>
      <c r="G46" s="37"/>
      <c r="H46" s="37"/>
      <c r="I46" s="37"/>
      <c r="J46" s="37"/>
      <c r="N46" s="38"/>
      <c r="P46" s="38"/>
    </row>
    <row r="47" spans="1:16">
      <c r="E47" s="37"/>
      <c r="F47" s="37"/>
      <c r="G47" s="37"/>
      <c r="H47" s="37"/>
      <c r="I47" s="37"/>
      <c r="J47" s="37"/>
    </row>
    <row r="48" spans="1:16">
      <c r="E48" s="37"/>
      <c r="F48" s="37"/>
      <c r="G48" s="37"/>
      <c r="H48" s="37"/>
      <c r="I48" s="37"/>
      <c r="J48" s="37"/>
    </row>
  </sheetData>
  <pageMargins left="0.75" right="0.75" top="1" bottom="1" header="0.5" footer="0.5"/>
  <pageSetup scale="6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3"/>
  <sheetViews>
    <sheetView zoomScale="90" zoomScaleNormal="90" workbookViewId="0">
      <selection activeCell="A13" sqref="A13"/>
    </sheetView>
  </sheetViews>
  <sheetFormatPr defaultColWidth="9.140625" defaultRowHeight="12.75"/>
  <cols>
    <col min="1" max="1" width="18.28515625" style="35" customWidth="1"/>
    <col min="2" max="2" width="9.140625" style="35"/>
    <col min="3" max="3" width="22.5703125" style="35" customWidth="1"/>
    <col min="4" max="7" width="12" style="36" customWidth="1"/>
    <col min="8" max="8" width="12.85546875" style="36" customWidth="1"/>
    <col min="9" max="9" width="12.7109375" style="36" customWidth="1"/>
    <col min="10" max="10" width="16.42578125" style="35" customWidth="1"/>
    <col min="11" max="11" width="11.28515625" style="35" bestFit="1" customWidth="1"/>
    <col min="12" max="16384" width="9.140625" style="35"/>
  </cols>
  <sheetData>
    <row r="1" spans="1:18">
      <c r="A1" s="35" t="s">
        <v>27</v>
      </c>
      <c r="D1" s="37"/>
      <c r="E1" s="37"/>
      <c r="F1" s="37"/>
      <c r="G1" s="37"/>
      <c r="H1" s="37"/>
      <c r="I1" s="37"/>
    </row>
    <row r="2" spans="1:18">
      <c r="A2" s="53" t="str">
        <f>+[2]!CY()&amp;" CALCULATION OF DIRECT DON SALARIES AND FRINGE BENEFITS"</f>
        <v>2023 CALCULATION OF DIRECT DON SALARIES AND FRINGE BENEFITS</v>
      </c>
      <c r="D2" s="37"/>
      <c r="E2" s="37"/>
      <c r="F2" s="37"/>
      <c r="G2" s="37"/>
      <c r="H2" s="37"/>
      <c r="I2" s="42"/>
    </row>
    <row r="3" spans="1:18">
      <c r="A3" s="53"/>
      <c r="D3" s="37"/>
      <c r="E3" s="37"/>
      <c r="F3" s="37"/>
      <c r="G3" s="37"/>
      <c r="H3" s="52"/>
      <c r="I3" s="37"/>
      <c r="O3" s="54"/>
    </row>
    <row r="4" spans="1:18">
      <c r="D4" s="51"/>
      <c r="E4" s="51"/>
      <c r="F4" s="51"/>
      <c r="G4" s="51"/>
      <c r="H4" s="51"/>
      <c r="I4" s="51"/>
      <c r="L4" s="56"/>
      <c r="M4" s="56"/>
      <c r="N4" s="56"/>
      <c r="O4" s="56"/>
      <c r="P4" s="56"/>
      <c r="Q4" s="56"/>
      <c r="R4" s="56"/>
    </row>
    <row r="5" spans="1:18">
      <c r="D5" s="145"/>
      <c r="E5" s="146"/>
      <c r="F5" s="147"/>
      <c r="G5" s="145"/>
      <c r="H5" s="145"/>
      <c r="I5" s="50"/>
    </row>
    <row r="6" spans="1:18">
      <c r="A6" s="49" t="s">
        <v>28</v>
      </c>
      <c r="C6" s="42" t="s">
        <v>137</v>
      </c>
      <c r="D6" s="143"/>
      <c r="E6" s="143"/>
      <c r="F6" s="145"/>
      <c r="G6" s="145"/>
      <c r="H6" s="145"/>
      <c r="I6" s="48"/>
      <c r="J6" s="42" t="s">
        <v>149</v>
      </c>
    </row>
    <row r="7" spans="1:18">
      <c r="A7" s="46"/>
      <c r="B7" s="46"/>
      <c r="D7" s="37"/>
      <c r="E7" s="37"/>
      <c r="F7" s="37"/>
      <c r="G7" s="37"/>
      <c r="H7" s="37"/>
      <c r="I7" s="37"/>
    </row>
    <row r="8" spans="1:18">
      <c r="C8" s="42" t="s">
        <v>139</v>
      </c>
      <c r="D8" s="37"/>
      <c r="E8" s="37"/>
      <c r="F8" s="37"/>
      <c r="G8" s="37"/>
      <c r="H8" s="37"/>
      <c r="I8" s="37"/>
    </row>
    <row r="9" spans="1:18">
      <c r="D9" s="142"/>
      <c r="E9" s="142"/>
      <c r="F9" s="142"/>
      <c r="G9" s="142"/>
      <c r="H9" s="142"/>
      <c r="I9" s="37"/>
      <c r="K9" s="38"/>
    </row>
    <row r="10" spans="1:18">
      <c r="C10" s="42" t="s">
        <v>138</v>
      </c>
      <c r="D10" s="37"/>
      <c r="E10" s="37"/>
      <c r="F10" s="37"/>
      <c r="G10" s="37"/>
      <c r="H10" s="37"/>
      <c r="I10" s="37"/>
      <c r="J10" s="38">
        <f>SUM(D10:I10)</f>
        <v>0</v>
      </c>
    </row>
    <row r="11" spans="1:18">
      <c r="C11" s="42"/>
      <c r="D11" s="37"/>
      <c r="E11" s="37"/>
      <c r="F11" s="37"/>
      <c r="G11" s="37"/>
      <c r="H11" s="37"/>
      <c r="I11" s="37"/>
    </row>
    <row r="12" spans="1:18" s="42" customFormat="1">
      <c r="C12" s="42" t="s">
        <v>141</v>
      </c>
      <c r="D12" s="45"/>
      <c r="E12" s="45"/>
      <c r="F12" s="45"/>
      <c r="G12" s="45"/>
      <c r="H12" s="45"/>
      <c r="I12" s="55"/>
    </row>
    <row r="13" spans="1:18">
      <c r="C13" s="151">
        <f>Fringe!C30</f>
        <v>2.7779702615821904E-2</v>
      </c>
      <c r="D13" s="37">
        <f>D10*$C$13</f>
        <v>0</v>
      </c>
      <c r="E13" s="37">
        <f t="shared" ref="E13:I13" si="0">E10*$C$13</f>
        <v>0</v>
      </c>
      <c r="F13" s="37">
        <f t="shared" si="0"/>
        <v>0</v>
      </c>
      <c r="G13" s="37">
        <f t="shared" si="0"/>
        <v>0</v>
      </c>
      <c r="H13" s="37">
        <f t="shared" si="0"/>
        <v>0</v>
      </c>
      <c r="I13" s="37">
        <f t="shared" si="0"/>
        <v>0</v>
      </c>
      <c r="J13" s="38">
        <f>SUM(D13:I13)</f>
        <v>0</v>
      </c>
    </row>
    <row r="14" spans="1:18">
      <c r="B14" s="46"/>
      <c r="C14" s="144"/>
      <c r="D14" s="37"/>
      <c r="E14" s="37"/>
      <c r="F14" s="37"/>
      <c r="G14" s="37"/>
      <c r="H14" s="37"/>
      <c r="I14" s="37"/>
    </row>
    <row r="15" spans="1:18">
      <c r="D15" s="37"/>
      <c r="E15" s="37"/>
      <c r="F15" s="37"/>
      <c r="G15" s="37"/>
      <c r="H15" s="37"/>
      <c r="I15" s="37"/>
    </row>
    <row r="16" spans="1:18">
      <c r="C16" s="42" t="s">
        <v>3</v>
      </c>
      <c r="D16" s="142">
        <f>SUM(D10:D15)</f>
        <v>0</v>
      </c>
      <c r="E16" s="142"/>
      <c r="F16" s="142"/>
      <c r="G16" s="142"/>
      <c r="H16" s="142"/>
      <c r="I16" s="37"/>
      <c r="J16" s="38">
        <f>SUM(D16:I16)</f>
        <v>0</v>
      </c>
    </row>
    <row r="17" spans="2:11">
      <c r="D17" s="37"/>
      <c r="E17" s="37"/>
      <c r="F17" s="37"/>
      <c r="G17" s="37"/>
      <c r="H17" s="37"/>
      <c r="I17" s="37"/>
    </row>
    <row r="18" spans="2:11">
      <c r="D18" s="37"/>
      <c r="E18" s="37"/>
      <c r="F18" s="37"/>
      <c r="G18" s="37"/>
      <c r="H18" s="37"/>
      <c r="I18" s="37"/>
    </row>
    <row r="19" spans="2:11">
      <c r="C19" s="47"/>
      <c r="D19" s="37"/>
      <c r="E19" s="37"/>
      <c r="F19" s="37"/>
      <c r="G19" s="37"/>
      <c r="H19" s="37"/>
      <c r="I19" s="37"/>
    </row>
    <row r="20" spans="2:11">
      <c r="D20" s="37"/>
      <c r="E20" s="37"/>
      <c r="F20" s="37"/>
      <c r="G20" s="37"/>
      <c r="H20" s="37"/>
      <c r="I20" s="37"/>
    </row>
    <row r="21" spans="2:11">
      <c r="D21" s="37"/>
      <c r="E21" s="37"/>
      <c r="F21" s="37"/>
      <c r="G21" s="37"/>
      <c r="H21" s="37"/>
      <c r="I21" s="37"/>
    </row>
    <row r="22" spans="2:11">
      <c r="D22" s="37"/>
      <c r="E22" s="37"/>
      <c r="F22" s="37"/>
      <c r="G22" s="37"/>
      <c r="H22" s="37"/>
      <c r="I22" s="37"/>
    </row>
    <row r="23" spans="2:11">
      <c r="D23" s="37"/>
      <c r="E23" s="37"/>
      <c r="F23" s="37"/>
      <c r="G23" s="37"/>
      <c r="H23" s="37"/>
      <c r="I23" s="37"/>
    </row>
    <row r="24" spans="2:11">
      <c r="D24" s="37"/>
      <c r="E24" s="37"/>
      <c r="F24" s="37"/>
      <c r="G24" s="37"/>
      <c r="H24" s="37"/>
      <c r="I24" s="37"/>
    </row>
    <row r="25" spans="2:11">
      <c r="D25" s="37"/>
      <c r="E25" s="37"/>
      <c r="F25" s="37"/>
      <c r="G25" s="37"/>
      <c r="H25" s="37"/>
      <c r="I25" s="37"/>
    </row>
    <row r="26" spans="2:11">
      <c r="D26" s="37"/>
      <c r="E26" s="37"/>
      <c r="F26" s="37"/>
      <c r="G26" s="37"/>
      <c r="H26" s="37"/>
      <c r="I26" s="37"/>
    </row>
    <row r="27" spans="2:11">
      <c r="D27" s="37"/>
      <c r="E27" s="37"/>
      <c r="F27" s="37"/>
      <c r="G27" s="37"/>
      <c r="H27" s="37"/>
      <c r="I27" s="37"/>
    </row>
    <row r="28" spans="2:11" s="42" customFormat="1">
      <c r="D28" s="45"/>
      <c r="E28" s="45"/>
      <c r="F28" s="45"/>
      <c r="G28" s="45"/>
      <c r="H28" s="45"/>
      <c r="I28" s="45"/>
      <c r="K28" s="44"/>
    </row>
    <row r="29" spans="2:11">
      <c r="D29" s="37"/>
      <c r="E29" s="37"/>
      <c r="F29" s="37"/>
      <c r="G29" s="37"/>
      <c r="H29" s="37"/>
      <c r="I29" s="37"/>
    </row>
    <row r="30" spans="2:11">
      <c r="B30" s="46"/>
      <c r="D30" s="37"/>
      <c r="E30" s="37"/>
      <c r="F30" s="37"/>
      <c r="G30" s="37"/>
      <c r="H30" s="37"/>
      <c r="I30" s="37"/>
    </row>
    <row r="31" spans="2:11">
      <c r="D31" s="142"/>
      <c r="E31" s="142"/>
      <c r="F31" s="142"/>
      <c r="G31" s="142"/>
      <c r="H31" s="142"/>
      <c r="I31" s="37"/>
    </row>
    <row r="32" spans="2:11">
      <c r="D32" s="142"/>
      <c r="E32" s="142"/>
      <c r="F32" s="142"/>
      <c r="G32" s="142"/>
      <c r="H32" s="142"/>
      <c r="I32" s="37"/>
    </row>
    <row r="33" spans="2:11">
      <c r="D33" s="37"/>
      <c r="E33" s="37"/>
      <c r="F33" s="37"/>
      <c r="G33" s="37"/>
      <c r="H33" s="37"/>
      <c r="I33" s="37"/>
    </row>
    <row r="34" spans="2:11" s="42" customFormat="1">
      <c r="D34" s="45"/>
      <c r="E34" s="45"/>
      <c r="F34" s="45"/>
      <c r="G34" s="45"/>
      <c r="H34" s="45"/>
      <c r="I34" s="45"/>
    </row>
    <row r="35" spans="2:11">
      <c r="D35" s="37"/>
      <c r="E35" s="37"/>
      <c r="F35" s="37"/>
      <c r="G35" s="37"/>
      <c r="H35" s="37"/>
      <c r="I35" s="37"/>
    </row>
    <row r="36" spans="2:11">
      <c r="B36" s="46"/>
      <c r="D36" s="148"/>
      <c r="E36" s="148"/>
      <c r="F36" s="148"/>
      <c r="G36" s="148"/>
      <c r="H36" s="148"/>
      <c r="I36" s="45"/>
    </row>
    <row r="37" spans="2:11">
      <c r="D37" s="37"/>
      <c r="E37" s="37"/>
      <c r="F37" s="37"/>
      <c r="G37" s="37"/>
      <c r="H37" s="37"/>
      <c r="I37" s="37"/>
    </row>
    <row r="38" spans="2:11">
      <c r="B38" s="46"/>
      <c r="D38" s="37"/>
      <c r="E38" s="37"/>
      <c r="F38" s="37"/>
      <c r="G38" s="37"/>
      <c r="H38" s="37"/>
      <c r="I38" s="37"/>
    </row>
    <row r="39" spans="2:11">
      <c r="D39" s="37"/>
      <c r="E39" s="37"/>
      <c r="F39" s="37"/>
      <c r="G39" s="37"/>
      <c r="H39" s="37"/>
      <c r="I39" s="37"/>
    </row>
    <row r="40" spans="2:11">
      <c r="D40" s="37"/>
      <c r="E40" s="37"/>
      <c r="F40" s="37"/>
      <c r="G40" s="37"/>
      <c r="H40" s="37"/>
      <c r="I40" s="37"/>
    </row>
    <row r="41" spans="2:11">
      <c r="D41" s="37"/>
      <c r="E41" s="37"/>
      <c r="F41" s="37"/>
      <c r="G41" s="37"/>
      <c r="H41" s="37"/>
      <c r="I41" s="37"/>
    </row>
    <row r="42" spans="2:11" s="42" customFormat="1">
      <c r="D42" s="45"/>
      <c r="E42" s="45"/>
      <c r="F42" s="45"/>
      <c r="G42" s="45"/>
      <c r="H42" s="45"/>
      <c r="I42" s="45"/>
      <c r="K42" s="44"/>
    </row>
    <row r="43" spans="2:11">
      <c r="D43" s="37"/>
      <c r="E43" s="37"/>
      <c r="F43" s="37"/>
      <c r="G43" s="37"/>
      <c r="H43" s="37"/>
      <c r="I43" s="37"/>
    </row>
    <row r="44" spans="2:11">
      <c r="D44" s="37"/>
      <c r="E44" s="37"/>
      <c r="F44" s="37"/>
      <c r="G44" s="37"/>
      <c r="H44" s="37"/>
      <c r="I44" s="45"/>
    </row>
    <row r="45" spans="2:11" s="42" customFormat="1">
      <c r="B45" s="49"/>
      <c r="D45" s="45"/>
      <c r="E45" s="45"/>
      <c r="F45" s="45"/>
      <c r="G45" s="45"/>
      <c r="H45" s="45"/>
      <c r="I45" s="45"/>
    </row>
    <row r="46" spans="2:11">
      <c r="D46" s="37"/>
      <c r="E46" s="37"/>
      <c r="F46" s="37"/>
      <c r="G46" s="37"/>
      <c r="H46" s="37"/>
      <c r="I46" s="37"/>
    </row>
    <row r="47" spans="2:11">
      <c r="D47" s="37"/>
      <c r="E47" s="37"/>
      <c r="F47" s="37"/>
      <c r="G47" s="37"/>
      <c r="H47" s="37"/>
      <c r="I47" s="37"/>
    </row>
    <row r="48" spans="2:11">
      <c r="C48" s="42"/>
      <c r="D48" s="45"/>
      <c r="E48" s="45"/>
      <c r="F48" s="45"/>
      <c r="G48" s="45"/>
      <c r="H48" s="45"/>
      <c r="I48" s="45"/>
    </row>
    <row r="49" spans="4:9">
      <c r="D49" s="51"/>
      <c r="E49" s="51"/>
      <c r="F49" s="51"/>
      <c r="G49" s="51"/>
      <c r="H49" s="51"/>
      <c r="I49" s="37"/>
    </row>
    <row r="50" spans="4:9">
      <c r="D50" s="37"/>
      <c r="E50" s="37"/>
      <c r="F50" s="37"/>
      <c r="G50" s="37"/>
      <c r="H50" s="37"/>
      <c r="I50" s="37"/>
    </row>
    <row r="51" spans="4:9">
      <c r="D51" s="37"/>
      <c r="E51" s="37"/>
      <c r="F51" s="37"/>
      <c r="G51" s="37"/>
      <c r="H51" s="37"/>
      <c r="I51" s="37"/>
    </row>
    <row r="52" spans="4:9">
      <c r="D52" s="37"/>
      <c r="E52" s="37"/>
      <c r="F52" s="37"/>
      <c r="G52" s="37"/>
      <c r="H52" s="37"/>
      <c r="I52" s="37"/>
    </row>
    <row r="53" spans="4:9">
      <c r="D53" s="37"/>
      <c r="E53" s="37"/>
      <c r="F53" s="37"/>
      <c r="G53" s="37"/>
      <c r="H53" s="37"/>
      <c r="I53" s="37"/>
    </row>
  </sheetData>
  <pageMargins left="0.75" right="0.75" top="1" bottom="1" header="0.5" footer="0.5"/>
  <pageSetup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8"/>
  <sheetViews>
    <sheetView workbookViewId="0">
      <selection activeCell="C10" sqref="C10"/>
    </sheetView>
  </sheetViews>
  <sheetFormatPr defaultRowHeight="12.75"/>
  <cols>
    <col min="1" max="1" width="41" bestFit="1" customWidth="1"/>
    <col min="2" max="2" width="34.28515625" customWidth="1"/>
    <col min="3" max="3" width="12.42578125" bestFit="1" customWidth="1"/>
    <col min="4" max="4" width="14.42578125" customWidth="1"/>
    <col min="5" max="6" width="20.140625" customWidth="1"/>
    <col min="7" max="7" width="2.7109375" customWidth="1"/>
    <col min="8" max="8" width="36.85546875" customWidth="1"/>
    <col min="10" max="10" width="16.85546875" customWidth="1"/>
  </cols>
  <sheetData>
    <row r="1" spans="1:10" ht="15.75">
      <c r="A1" s="5" t="str">
        <f>[2]!BinderName()</f>
        <v>The Grantham Group LLC</v>
      </c>
      <c r="B1" s="5"/>
    </row>
    <row r="2" spans="1:10" ht="15.75">
      <c r="A2" s="5" t="s">
        <v>2</v>
      </c>
      <c r="B2" s="5"/>
    </row>
    <row r="3" spans="1:10" ht="15.75">
      <c r="A3" s="19">
        <f>[2]!CYEDATE()</f>
        <v>45291</v>
      </c>
      <c r="B3" s="16"/>
    </row>
    <row r="6" spans="1:10">
      <c r="A6" s="3"/>
      <c r="B6" s="3"/>
      <c r="D6" s="153">
        <f>Fringe!C30</f>
        <v>2.7779702615821904E-2</v>
      </c>
    </row>
    <row r="7" spans="1:10">
      <c r="A7" s="3" t="s">
        <v>11</v>
      </c>
      <c r="B7" s="3"/>
      <c r="C7" s="18"/>
      <c r="D7" s="17"/>
      <c r="E7" s="17"/>
      <c r="F7" s="17"/>
    </row>
    <row r="8" spans="1:10">
      <c r="A8" s="17" t="s">
        <v>7</v>
      </c>
      <c r="B8" s="17" t="s">
        <v>10</v>
      </c>
      <c r="C8" s="17" t="s">
        <v>8</v>
      </c>
      <c r="D8" s="17" t="s">
        <v>55</v>
      </c>
      <c r="E8" s="17" t="s">
        <v>12</v>
      </c>
      <c r="F8" s="17"/>
    </row>
    <row r="9" spans="1:10">
      <c r="A9" s="63" t="s">
        <v>176</v>
      </c>
      <c r="B9" s="63" t="s">
        <v>175</v>
      </c>
      <c r="C9" s="1">
        <f>3030558-J9</f>
        <v>399958</v>
      </c>
      <c r="D9" s="20">
        <f>C9*$D$6</f>
        <v>11110.714298818897</v>
      </c>
      <c r="E9" s="154"/>
      <c r="F9" s="20"/>
      <c r="H9" s="63" t="s">
        <v>177</v>
      </c>
      <c r="J9" s="196">
        <v>2630600</v>
      </c>
    </row>
    <row r="10" spans="1:10">
      <c r="A10" s="63"/>
      <c r="B10" s="63"/>
      <c r="C10" s="1"/>
      <c r="D10" s="20">
        <f>C10*D6</f>
        <v>0</v>
      </c>
      <c r="E10" s="154"/>
      <c r="F10" s="20"/>
      <c r="H10" s="14"/>
    </row>
    <row r="11" spans="1:10">
      <c r="A11" s="63"/>
      <c r="B11" s="63"/>
      <c r="C11" s="1"/>
      <c r="D11" s="20">
        <f t="shared" ref="D11:D17" si="0">C11*$D$6</f>
        <v>0</v>
      </c>
      <c r="E11" s="20"/>
      <c r="F11" s="20"/>
      <c r="H11" s="14"/>
    </row>
    <row r="12" spans="1:10">
      <c r="A12" s="14"/>
      <c r="B12" s="63"/>
      <c r="C12" s="1"/>
      <c r="D12" s="20">
        <f t="shared" si="0"/>
        <v>0</v>
      </c>
      <c r="E12" s="20"/>
      <c r="F12" s="20"/>
      <c r="H12" s="14"/>
    </row>
    <row r="13" spans="1:10">
      <c r="A13" s="63"/>
      <c r="B13" s="63"/>
      <c r="C13" s="1"/>
      <c r="D13" s="20">
        <f t="shared" si="0"/>
        <v>0</v>
      </c>
      <c r="E13" s="20"/>
      <c r="F13" s="20"/>
      <c r="H13" s="14"/>
    </row>
    <row r="14" spans="1:10">
      <c r="A14" s="63"/>
      <c r="B14" s="63"/>
      <c r="C14" s="1"/>
      <c r="D14" s="20">
        <f t="shared" si="0"/>
        <v>0</v>
      </c>
      <c r="E14" s="20"/>
      <c r="F14" s="20"/>
      <c r="H14" s="14"/>
    </row>
    <row r="15" spans="1:10">
      <c r="A15" s="63"/>
      <c r="B15" s="63"/>
      <c r="C15" s="1"/>
      <c r="D15" s="20">
        <f t="shared" si="0"/>
        <v>0</v>
      </c>
      <c r="E15" s="20"/>
      <c r="F15" s="20"/>
      <c r="H15" s="14"/>
    </row>
    <row r="16" spans="1:10">
      <c r="A16" s="63"/>
      <c r="B16" s="63"/>
      <c r="C16" s="1"/>
      <c r="D16" s="20">
        <f t="shared" si="0"/>
        <v>0</v>
      </c>
      <c r="E16" s="20"/>
      <c r="F16" s="20"/>
      <c r="H16" s="14"/>
    </row>
    <row r="17" spans="1:8">
      <c r="A17" s="14"/>
      <c r="B17" s="63"/>
      <c r="C17" s="1"/>
      <c r="D17" s="20">
        <f t="shared" si="0"/>
        <v>0</v>
      </c>
      <c r="E17" s="27"/>
      <c r="F17" s="20"/>
      <c r="H17" s="14"/>
    </row>
    <row r="18" spans="1:8" ht="13.5" thickBot="1">
      <c r="A18" s="3"/>
      <c r="B18" s="3"/>
      <c r="C18" s="2">
        <f>+SUM(C9:C17)</f>
        <v>399958</v>
      </c>
      <c r="D18" s="2">
        <f>SUM(D9:D17)</f>
        <v>11110.714298818897</v>
      </c>
      <c r="E18" s="152"/>
      <c r="F18" s="152"/>
    </row>
    <row r="19" spans="1:8" ht="13.5" thickTop="1"/>
    <row r="22" spans="1:8">
      <c r="C22" s="17" t="s">
        <v>8</v>
      </c>
      <c r="D22" s="17" t="s">
        <v>55</v>
      </c>
      <c r="E22" s="163" t="s">
        <v>148</v>
      </c>
      <c r="F22" s="164"/>
      <c r="G22" s="164"/>
      <c r="H22" s="164"/>
    </row>
    <row r="23" spans="1:8">
      <c r="B23" s="155" t="s">
        <v>142</v>
      </c>
      <c r="C23" s="160"/>
      <c r="D23" s="160"/>
    </row>
    <row r="24" spans="1:8">
      <c r="B24" s="155" t="s">
        <v>143</v>
      </c>
      <c r="C24" s="160">
        <f>C10</f>
        <v>0</v>
      </c>
      <c r="D24" s="160">
        <f>D10</f>
        <v>0</v>
      </c>
    </row>
    <row r="25" spans="1:8">
      <c r="A25" s="3"/>
      <c r="B25" s="155" t="s">
        <v>144</v>
      </c>
      <c r="C25" s="161"/>
      <c r="D25" s="161"/>
    </row>
    <row r="26" spans="1:8">
      <c r="B26" s="155" t="s">
        <v>145</v>
      </c>
      <c r="C26" s="197">
        <f>C9</f>
        <v>399958</v>
      </c>
      <c r="D26" s="160">
        <f>D9</f>
        <v>11110.714298818897</v>
      </c>
    </row>
    <row r="27" spans="1:8" ht="13.5" thickBot="1">
      <c r="A27" s="14"/>
      <c r="B27" s="155" t="s">
        <v>3</v>
      </c>
      <c r="C27" s="162">
        <f>SUM(C23:C26)</f>
        <v>399958</v>
      </c>
      <c r="D27" s="162">
        <f>SUM(D23:D26)</f>
        <v>11110.714298818897</v>
      </c>
    </row>
    <row r="28" spans="1:8" ht="13.5" thickTop="1">
      <c r="A28" s="14"/>
      <c r="B28" s="69"/>
    </row>
    <row r="29" spans="1:8">
      <c r="A29" s="14"/>
    </row>
    <row r="30" spans="1:8">
      <c r="A30" s="14"/>
    </row>
    <row r="31" spans="1:8">
      <c r="A31" s="14"/>
    </row>
    <row r="34" spans="1:3">
      <c r="A34" s="14"/>
    </row>
    <row r="35" spans="1:3">
      <c r="A35" s="14"/>
      <c r="B35" s="57"/>
    </row>
    <row r="36" spans="1:3">
      <c r="C36" s="22"/>
    </row>
    <row r="37" spans="1:3">
      <c r="C37" s="22"/>
    </row>
    <row r="39" spans="1:3">
      <c r="B39" s="69"/>
    </row>
    <row r="45" spans="1:3">
      <c r="A45" s="14"/>
    </row>
    <row r="46" spans="1:3">
      <c r="A46" s="14"/>
      <c r="B46" s="57"/>
      <c r="C46" s="149"/>
    </row>
    <row r="47" spans="1:3">
      <c r="A47" s="14"/>
      <c r="C47" s="22"/>
    </row>
    <row r="50" spans="1:3">
      <c r="B50" s="69"/>
    </row>
    <row r="51" spans="1:3">
      <c r="B51" s="69"/>
    </row>
    <row r="52" spans="1:3">
      <c r="B52" s="69"/>
    </row>
    <row r="56" spans="1:3">
      <c r="A56" s="14"/>
    </row>
    <row r="57" spans="1:3">
      <c r="A57" s="14"/>
      <c r="B57" s="57"/>
      <c r="C57" s="149"/>
    </row>
    <row r="58" spans="1:3">
      <c r="A58" s="14"/>
      <c r="C58" s="2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O21"/>
  <sheetViews>
    <sheetView showZeros="0" workbookViewId="0">
      <selection activeCell="E6" sqref="E6"/>
    </sheetView>
  </sheetViews>
  <sheetFormatPr defaultRowHeight="12.75"/>
  <cols>
    <col min="1" max="1" width="15.7109375" customWidth="1"/>
    <col min="2" max="2" width="48.42578125" customWidth="1"/>
    <col min="3" max="3" width="1" customWidth="1"/>
    <col min="4" max="4" width="11.42578125" customWidth="1"/>
    <col min="5" max="5" width="10.42578125" customWidth="1"/>
    <col min="8" max="8" width="12.140625" customWidth="1"/>
    <col min="9" max="9" width="9.5703125" bestFit="1" customWidth="1"/>
    <col min="10" max="10" width="12.28515625" customWidth="1"/>
    <col min="11" max="11" width="17.28515625" customWidth="1"/>
    <col min="12" max="12" width="17.5703125" customWidth="1"/>
    <col min="13" max="13" width="13.5703125" customWidth="1"/>
    <col min="15" max="15" width="12.42578125" customWidth="1"/>
  </cols>
  <sheetData>
    <row r="3" spans="1:15">
      <c r="D3" s="202" t="s">
        <v>146</v>
      </c>
      <c r="E3" s="202"/>
      <c r="J3" s="3" t="s">
        <v>158</v>
      </c>
      <c r="K3" s="4" t="s">
        <v>159</v>
      </c>
      <c r="L3" s="4" t="s">
        <v>160</v>
      </c>
      <c r="M3" s="4" t="s">
        <v>161</v>
      </c>
      <c r="O3" s="4" t="s">
        <v>3</v>
      </c>
    </row>
    <row r="4" spans="1:15">
      <c r="F4" s="63" t="s">
        <v>34</v>
      </c>
      <c r="G4" s="63" t="s">
        <v>35</v>
      </c>
      <c r="H4" s="63" t="s">
        <v>36</v>
      </c>
    </row>
    <row r="5" spans="1:15" ht="15">
      <c r="A5" s="65" t="s">
        <v>178</v>
      </c>
      <c r="B5" s="203" t="s">
        <v>179</v>
      </c>
      <c r="C5" s="204"/>
      <c r="D5" s="12">
        <v>44927</v>
      </c>
      <c r="E5" s="12">
        <v>45291</v>
      </c>
      <c r="F5">
        <f t="shared" ref="F5:F7" si="0">E5-D5+1</f>
        <v>365</v>
      </c>
      <c r="G5">
        <v>150</v>
      </c>
      <c r="H5">
        <f>F5*G5</f>
        <v>54750</v>
      </c>
      <c r="I5" s="67">
        <f>H5/$H$20</f>
        <v>0.6</v>
      </c>
      <c r="K5" s="58">
        <f>'Direct Administrator Alloc'!E20</f>
        <v>0</v>
      </c>
      <c r="L5" s="181">
        <f>'Summary of Expenses'!$L$52*'Bed Days Available'!I5</f>
        <v>1185412.9714207088</v>
      </c>
      <c r="M5" s="181">
        <f>'Summary of Expenses'!$L$50*I5</f>
        <v>7971</v>
      </c>
      <c r="O5" s="183">
        <f>L5+M5+K5</f>
        <v>1193383.9714207088</v>
      </c>
    </row>
    <row r="6" spans="1:15" ht="15">
      <c r="A6" s="64"/>
      <c r="B6" s="203" t="s">
        <v>180</v>
      </c>
      <c r="C6" s="204"/>
      <c r="D6" s="12">
        <f>D5</f>
        <v>44927</v>
      </c>
      <c r="E6" s="12">
        <f>E5</f>
        <v>45291</v>
      </c>
      <c r="F6">
        <f t="shared" si="0"/>
        <v>365</v>
      </c>
      <c r="G6">
        <v>100</v>
      </c>
      <c r="H6">
        <f t="shared" ref="H6:H19" si="1">F6*G6</f>
        <v>36500</v>
      </c>
      <c r="I6" s="67">
        <f t="shared" ref="I6:I19" si="2">H6/$H$20</f>
        <v>0.4</v>
      </c>
      <c r="L6" s="181">
        <f>'Summary of Expenses'!$L$52*'Bed Days Available'!I6</f>
        <v>790275.31428047258</v>
      </c>
      <c r="M6" s="181">
        <f>'Summary of Expenses'!$L$50*I6</f>
        <v>5314</v>
      </c>
      <c r="O6" s="183">
        <f t="shared" ref="O6:O16" si="3">L6+M6+K6</f>
        <v>795589.31428047258</v>
      </c>
    </row>
    <row r="7" spans="1:15" ht="15">
      <c r="A7" s="64"/>
      <c r="B7" s="203"/>
      <c r="C7" s="204"/>
      <c r="D7" s="12">
        <f t="shared" ref="D7:D16" si="4">D6</f>
        <v>44927</v>
      </c>
      <c r="E7" s="12">
        <f t="shared" ref="E7:E16" si="5">E6</f>
        <v>45291</v>
      </c>
      <c r="F7">
        <f t="shared" si="0"/>
        <v>365</v>
      </c>
      <c r="H7">
        <f t="shared" si="1"/>
        <v>0</v>
      </c>
      <c r="I7" s="67">
        <f t="shared" si="2"/>
        <v>0</v>
      </c>
      <c r="L7" s="181">
        <f>'Summary of Expenses'!$L$52*'Bed Days Available'!I7</f>
        <v>0</v>
      </c>
      <c r="M7" s="181">
        <f>'Summary of Expenses'!$L$50*I7</f>
        <v>0</v>
      </c>
      <c r="O7" s="183">
        <f t="shared" si="3"/>
        <v>0</v>
      </c>
    </row>
    <row r="8" spans="1:15" ht="15">
      <c r="A8" s="64"/>
      <c r="B8" s="203"/>
      <c r="C8" s="204"/>
      <c r="D8" s="12">
        <f t="shared" si="4"/>
        <v>44927</v>
      </c>
      <c r="E8" s="12">
        <f t="shared" si="5"/>
        <v>45291</v>
      </c>
      <c r="F8">
        <f>E8-D8+1</f>
        <v>365</v>
      </c>
      <c r="H8">
        <f t="shared" si="1"/>
        <v>0</v>
      </c>
      <c r="I8" s="67">
        <f t="shared" si="2"/>
        <v>0</v>
      </c>
      <c r="L8" s="181">
        <f>'Summary of Expenses'!$L$52*'Bed Days Available'!I8</f>
        <v>0</v>
      </c>
      <c r="M8" s="181">
        <f>'Summary of Expenses'!$L$50*I8</f>
        <v>0</v>
      </c>
      <c r="O8" s="183">
        <f t="shared" si="3"/>
        <v>0</v>
      </c>
    </row>
    <row r="9" spans="1:15" ht="15">
      <c r="A9" s="64"/>
      <c r="B9" s="203"/>
      <c r="C9" s="204"/>
      <c r="D9" s="12">
        <f t="shared" si="4"/>
        <v>44927</v>
      </c>
      <c r="E9" s="12">
        <f t="shared" si="5"/>
        <v>45291</v>
      </c>
      <c r="F9">
        <f t="shared" ref="F9:F16" si="6">E9-D9+1</f>
        <v>365</v>
      </c>
      <c r="H9">
        <f t="shared" si="1"/>
        <v>0</v>
      </c>
      <c r="I9" s="67">
        <f t="shared" si="2"/>
        <v>0</v>
      </c>
      <c r="L9" s="181">
        <f>'Summary of Expenses'!$L$52*'Bed Days Available'!I9</f>
        <v>0</v>
      </c>
      <c r="M9" s="181">
        <f>'Summary of Expenses'!$L$50*I9</f>
        <v>0</v>
      </c>
      <c r="O9" s="183">
        <f t="shared" si="3"/>
        <v>0</v>
      </c>
    </row>
    <row r="10" spans="1:15" ht="15">
      <c r="A10" s="64"/>
      <c r="B10" s="203"/>
      <c r="C10" s="204"/>
      <c r="D10" s="12">
        <f t="shared" si="4"/>
        <v>44927</v>
      </c>
      <c r="E10" s="12">
        <f t="shared" si="5"/>
        <v>45291</v>
      </c>
      <c r="F10">
        <f t="shared" si="6"/>
        <v>365</v>
      </c>
      <c r="H10">
        <f t="shared" si="1"/>
        <v>0</v>
      </c>
      <c r="I10" s="67">
        <f t="shared" si="2"/>
        <v>0</v>
      </c>
      <c r="L10" s="181">
        <f>'Summary of Expenses'!$L$52*'Bed Days Available'!I10</f>
        <v>0</v>
      </c>
      <c r="M10" s="181">
        <f>'Summary of Expenses'!$L$50*I10</f>
        <v>0</v>
      </c>
      <c r="O10" s="183">
        <f t="shared" si="3"/>
        <v>0</v>
      </c>
    </row>
    <row r="11" spans="1:15" ht="15">
      <c r="A11" s="64"/>
      <c r="B11" s="203"/>
      <c r="C11" s="204"/>
      <c r="D11" s="12">
        <f t="shared" si="4"/>
        <v>44927</v>
      </c>
      <c r="E11" s="12">
        <f t="shared" si="5"/>
        <v>45291</v>
      </c>
      <c r="F11">
        <f t="shared" si="6"/>
        <v>365</v>
      </c>
      <c r="H11">
        <f t="shared" si="1"/>
        <v>0</v>
      </c>
      <c r="I11" s="67">
        <f t="shared" si="2"/>
        <v>0</v>
      </c>
      <c r="L11" s="181">
        <f>'Summary of Expenses'!$L$52*'Bed Days Available'!I11</f>
        <v>0</v>
      </c>
      <c r="M11" s="181">
        <f>'Summary of Expenses'!$L$50*I11</f>
        <v>0</v>
      </c>
      <c r="O11" s="183">
        <f t="shared" si="3"/>
        <v>0</v>
      </c>
    </row>
    <row r="12" spans="1:15" ht="15">
      <c r="A12" s="64"/>
      <c r="B12" s="203"/>
      <c r="C12" s="204"/>
      <c r="D12" s="12">
        <f t="shared" si="4"/>
        <v>44927</v>
      </c>
      <c r="E12" s="12">
        <f t="shared" si="5"/>
        <v>45291</v>
      </c>
      <c r="F12">
        <f t="shared" si="6"/>
        <v>365</v>
      </c>
      <c r="H12">
        <f t="shared" si="1"/>
        <v>0</v>
      </c>
      <c r="I12" s="67">
        <f t="shared" si="2"/>
        <v>0</v>
      </c>
      <c r="L12" s="181">
        <f>'Summary of Expenses'!$L$52*'Bed Days Available'!I12</f>
        <v>0</v>
      </c>
      <c r="M12" s="181">
        <f>'Summary of Expenses'!$L$50*I12</f>
        <v>0</v>
      </c>
      <c r="O12" s="183">
        <f t="shared" si="3"/>
        <v>0</v>
      </c>
    </row>
    <row r="13" spans="1:15" ht="15">
      <c r="A13" s="64"/>
      <c r="B13" s="203"/>
      <c r="C13" s="204"/>
      <c r="D13" s="12">
        <f t="shared" si="4"/>
        <v>44927</v>
      </c>
      <c r="E13" s="12">
        <f t="shared" si="5"/>
        <v>45291</v>
      </c>
      <c r="F13">
        <f t="shared" si="6"/>
        <v>365</v>
      </c>
      <c r="H13">
        <f t="shared" si="1"/>
        <v>0</v>
      </c>
      <c r="I13" s="67">
        <f t="shared" si="2"/>
        <v>0</v>
      </c>
      <c r="L13" s="181">
        <f>'Summary of Expenses'!$L$52*'Bed Days Available'!I13</f>
        <v>0</v>
      </c>
      <c r="M13" s="181">
        <f>'Summary of Expenses'!$L$50*I13</f>
        <v>0</v>
      </c>
      <c r="O13" s="183">
        <f t="shared" si="3"/>
        <v>0</v>
      </c>
    </row>
    <row r="14" spans="1:15" ht="15">
      <c r="A14" s="64"/>
      <c r="B14" s="203"/>
      <c r="C14" s="204"/>
      <c r="D14" s="12">
        <f t="shared" si="4"/>
        <v>44927</v>
      </c>
      <c r="E14" s="12">
        <f t="shared" si="5"/>
        <v>45291</v>
      </c>
      <c r="F14">
        <f t="shared" si="6"/>
        <v>365</v>
      </c>
      <c r="H14">
        <f t="shared" si="1"/>
        <v>0</v>
      </c>
      <c r="I14" s="67">
        <f t="shared" si="2"/>
        <v>0</v>
      </c>
      <c r="L14" s="181">
        <f>'Summary of Expenses'!$L$52*'Bed Days Available'!I14</f>
        <v>0</v>
      </c>
      <c r="M14" s="181">
        <f>'Summary of Expenses'!$L$50*I14</f>
        <v>0</v>
      </c>
      <c r="O14" s="183">
        <f t="shared" si="3"/>
        <v>0</v>
      </c>
    </row>
    <row r="15" spans="1:15" ht="15">
      <c r="A15" s="65"/>
      <c r="B15" s="203"/>
      <c r="C15" s="204"/>
      <c r="D15" s="12">
        <f t="shared" si="4"/>
        <v>44927</v>
      </c>
      <c r="E15" s="12">
        <f t="shared" si="5"/>
        <v>45291</v>
      </c>
      <c r="F15">
        <f t="shared" si="6"/>
        <v>365</v>
      </c>
      <c r="H15">
        <f t="shared" si="1"/>
        <v>0</v>
      </c>
      <c r="I15" s="67">
        <f t="shared" si="2"/>
        <v>0</v>
      </c>
      <c r="L15" s="181">
        <f>'Summary of Expenses'!$L$52*'Bed Days Available'!I15</f>
        <v>0</v>
      </c>
      <c r="M15" s="181">
        <f>'Summary of Expenses'!$L$50*I15</f>
        <v>0</v>
      </c>
      <c r="O15" s="183">
        <f t="shared" si="3"/>
        <v>0</v>
      </c>
    </row>
    <row r="16" spans="1:15" ht="15">
      <c r="A16" s="65"/>
      <c r="B16" s="203"/>
      <c r="C16" s="204"/>
      <c r="D16" s="12">
        <f t="shared" si="4"/>
        <v>44927</v>
      </c>
      <c r="E16" s="12">
        <f t="shared" si="5"/>
        <v>45291</v>
      </c>
      <c r="F16">
        <f t="shared" si="6"/>
        <v>365</v>
      </c>
      <c r="H16">
        <f t="shared" si="1"/>
        <v>0</v>
      </c>
      <c r="I16" s="67">
        <f t="shared" si="2"/>
        <v>0</v>
      </c>
      <c r="L16" s="181">
        <f>'Summary of Expenses'!$L$52*'Bed Days Available'!I16</f>
        <v>0</v>
      </c>
      <c r="M16" s="181">
        <f>'Summary of Expenses'!$L$50*I16</f>
        <v>0</v>
      </c>
      <c r="O16" s="183">
        <f t="shared" si="3"/>
        <v>0</v>
      </c>
    </row>
    <row r="17" spans="1:15" ht="15">
      <c r="A17" s="64"/>
      <c r="D17" s="12"/>
      <c r="E17" s="12"/>
      <c r="H17">
        <f t="shared" si="1"/>
        <v>0</v>
      </c>
      <c r="I17" s="67">
        <f t="shared" si="2"/>
        <v>0</v>
      </c>
    </row>
    <row r="18" spans="1:15" ht="15">
      <c r="A18" s="65"/>
      <c r="D18" s="12"/>
      <c r="E18" s="12"/>
      <c r="H18">
        <f t="shared" si="1"/>
        <v>0</v>
      </c>
      <c r="I18" s="67">
        <f t="shared" si="2"/>
        <v>0</v>
      </c>
    </row>
    <row r="19" spans="1:15" ht="15">
      <c r="A19" s="65"/>
      <c r="D19" s="12"/>
      <c r="E19" s="12"/>
      <c r="H19">
        <f t="shared" si="1"/>
        <v>0</v>
      </c>
      <c r="I19" s="67">
        <f t="shared" si="2"/>
        <v>0</v>
      </c>
    </row>
    <row r="20" spans="1:15" ht="13.5" thickBot="1">
      <c r="H20" s="66">
        <f>SUM(H5:H19)</f>
        <v>91250</v>
      </c>
      <c r="I20" s="68">
        <f>SUM(I5:I19)</f>
        <v>1</v>
      </c>
      <c r="K20" s="182">
        <f>SUM(K5:K19)</f>
        <v>0</v>
      </c>
      <c r="L20" s="182">
        <f t="shared" ref="L20:O20" si="7">SUM(L5:L19)</f>
        <v>1975688.2857011813</v>
      </c>
      <c r="M20" s="182">
        <f t="shared" si="7"/>
        <v>13285</v>
      </c>
      <c r="O20" s="182">
        <f t="shared" si="7"/>
        <v>1988973.2857011813</v>
      </c>
    </row>
    <row r="21" spans="1:15" ht="13.5" thickTop="1"/>
  </sheetData>
  <mergeCells count="13">
    <mergeCell ref="B15:C15"/>
    <mergeCell ref="B16:C16"/>
    <mergeCell ref="B5:C5"/>
    <mergeCell ref="B6:C6"/>
    <mergeCell ref="B7:C7"/>
    <mergeCell ref="B8:C8"/>
    <mergeCell ref="B9:C9"/>
    <mergeCell ref="B10:C10"/>
    <mergeCell ref="D3:E3"/>
    <mergeCell ref="B11:C11"/>
    <mergeCell ref="B12:C12"/>
    <mergeCell ref="B13:C13"/>
    <mergeCell ref="B14:C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3"/>
  <sheetViews>
    <sheetView tabSelected="1" zoomScaleNormal="100" workbookViewId="0">
      <selection activeCell="A3" sqref="A3:G3"/>
    </sheetView>
  </sheetViews>
  <sheetFormatPr defaultRowHeight="12.75"/>
  <cols>
    <col min="1" max="1" width="3.28515625" customWidth="1"/>
    <col min="2" max="3" width="13.28515625" customWidth="1"/>
    <col min="4" max="4" width="14.42578125" customWidth="1"/>
    <col min="5" max="5" width="14.28515625" customWidth="1"/>
    <col min="6" max="7" width="13.28515625" customWidth="1"/>
    <col min="15" max="15" width="9.42578125" customWidth="1"/>
  </cols>
  <sheetData>
    <row r="1" spans="1:7" ht="15.75">
      <c r="A1" s="218" t="s">
        <v>162</v>
      </c>
      <c r="B1" s="218"/>
      <c r="C1" s="218"/>
      <c r="D1" s="218"/>
      <c r="E1" s="218"/>
      <c r="F1" s="218"/>
      <c r="G1" s="218"/>
    </row>
    <row r="2" spans="1:7" ht="15.75">
      <c r="A2" s="218" t="s">
        <v>181</v>
      </c>
      <c r="B2" s="218"/>
      <c r="C2" s="218"/>
      <c r="D2" s="218"/>
      <c r="E2" s="218"/>
      <c r="F2" s="218"/>
      <c r="G2" s="218"/>
    </row>
    <row r="3" spans="1:7" ht="15.75">
      <c r="A3" s="219">
        <f>[2]!CYEDATE()</f>
        <v>45291</v>
      </c>
      <c r="B3" s="219"/>
      <c r="C3" s="219"/>
      <c r="D3" s="219"/>
      <c r="E3" s="219"/>
      <c r="F3" s="219"/>
      <c r="G3" s="219"/>
    </row>
    <row r="4" spans="1:7" ht="15.75">
      <c r="B4" s="184"/>
      <c r="C4" s="184"/>
      <c r="D4" s="184"/>
      <c r="E4" s="184"/>
      <c r="F4" s="184"/>
      <c r="G4" s="184"/>
    </row>
    <row r="5" spans="1:7" ht="15.75">
      <c r="B5" s="184"/>
      <c r="C5" s="184"/>
      <c r="D5" s="184"/>
      <c r="E5" s="184"/>
      <c r="F5" s="184"/>
      <c r="G5" s="184"/>
    </row>
    <row r="6" spans="1:7" ht="18">
      <c r="A6" s="185" t="s">
        <v>182</v>
      </c>
      <c r="B6" s="184"/>
      <c r="C6" s="184"/>
      <c r="D6" s="184"/>
      <c r="E6" s="184"/>
      <c r="F6" s="184"/>
      <c r="G6" s="184"/>
    </row>
    <row r="7" spans="1:7" ht="15.75">
      <c r="B7" s="184"/>
      <c r="C7" s="184"/>
      <c r="D7" s="184"/>
      <c r="E7" s="184"/>
      <c r="F7" s="184"/>
      <c r="G7" s="184"/>
    </row>
    <row r="8" spans="1:7" ht="15.75">
      <c r="B8" s="184"/>
      <c r="C8" s="184"/>
      <c r="D8" s="184"/>
      <c r="E8" s="184"/>
      <c r="F8" s="184"/>
      <c r="G8" s="184"/>
    </row>
    <row r="9" spans="1:7">
      <c r="D9" s="220" t="s">
        <v>162</v>
      </c>
      <c r="E9" s="221"/>
    </row>
    <row r="10" spans="1:7">
      <c r="D10" s="222"/>
      <c r="E10" s="223"/>
    </row>
    <row r="11" spans="1:7">
      <c r="D11" s="224">
        <f>'Summary of Expenses'!C49</f>
        <v>4209626</v>
      </c>
      <c r="E11" s="225"/>
    </row>
    <row r="12" spans="1:7">
      <c r="E12" s="31"/>
    </row>
    <row r="13" spans="1:7">
      <c r="E13" s="31"/>
    </row>
    <row r="14" spans="1:7">
      <c r="C14" s="186"/>
      <c r="D14" s="186"/>
      <c r="E14" s="30"/>
      <c r="F14" s="186"/>
    </row>
    <row r="15" spans="1:7">
      <c r="C15" s="31"/>
      <c r="E15" s="187"/>
      <c r="F15" s="33"/>
    </row>
    <row r="16" spans="1:7" ht="24" customHeight="1">
      <c r="B16" s="186"/>
      <c r="C16" s="30"/>
      <c r="F16" s="188"/>
    </row>
    <row r="17" spans="1:7" ht="24" customHeight="1">
      <c r="B17" s="207" t="s">
        <v>1</v>
      </c>
      <c r="C17" s="208"/>
      <c r="D17" s="189"/>
      <c r="E17" s="189"/>
      <c r="F17" s="207" t="s">
        <v>164</v>
      </c>
      <c r="G17" s="208"/>
    </row>
    <row r="18" spans="1:7">
      <c r="B18" s="209"/>
      <c r="C18" s="210"/>
      <c r="D18" s="190"/>
      <c r="F18" s="209"/>
      <c r="G18" s="210"/>
    </row>
    <row r="19" spans="1:7">
      <c r="B19" s="211">
        <f>'Summary of Expenses'!L49</f>
        <v>1988973.2857011813</v>
      </c>
      <c r="C19" s="212"/>
      <c r="F19" s="213">
        <f>D11-B19</f>
        <v>2220652.7142988187</v>
      </c>
      <c r="G19" s="212"/>
    </row>
    <row r="20" spans="1:7">
      <c r="C20" s="30"/>
    </row>
    <row r="21" spans="1:7">
      <c r="D21" s="191"/>
    </row>
    <row r="22" spans="1:7">
      <c r="D22" s="33"/>
    </row>
    <row r="23" spans="1:7">
      <c r="D23" s="188"/>
      <c r="E23" s="186"/>
      <c r="F23" s="186"/>
    </row>
    <row r="24" spans="1:7">
      <c r="B24" s="188"/>
      <c r="C24" s="32"/>
      <c r="E24" s="3"/>
      <c r="F24" s="33"/>
      <c r="G24" s="31"/>
    </row>
    <row r="25" spans="1:7">
      <c r="B25" s="214" t="s">
        <v>165</v>
      </c>
      <c r="C25" s="215"/>
      <c r="D25" s="189"/>
      <c r="E25" s="3"/>
      <c r="F25" s="214" t="s">
        <v>166</v>
      </c>
      <c r="G25" s="215"/>
    </row>
    <row r="26" spans="1:7" ht="20.25" customHeight="1">
      <c r="B26" s="216"/>
      <c r="C26" s="217"/>
      <c r="D26" s="189"/>
      <c r="E26" s="3"/>
      <c r="F26" s="216"/>
      <c r="G26" s="217"/>
    </row>
    <row r="27" spans="1:7" ht="20.25" customHeight="1">
      <c r="B27" s="205">
        <f>B19*0.6</f>
        <v>1193383.9714207088</v>
      </c>
      <c r="C27" s="206"/>
      <c r="D27" s="192"/>
      <c r="F27" s="205">
        <f>B19-B27</f>
        <v>795589.31428047246</v>
      </c>
      <c r="G27" s="206"/>
    </row>
    <row r="28" spans="1:7" ht="20.25" customHeight="1">
      <c r="B28" s="189"/>
      <c r="C28" s="189"/>
      <c r="D28" s="189"/>
      <c r="E28" s="189"/>
      <c r="F28" s="189"/>
      <c r="G28" s="189"/>
    </row>
    <row r="29" spans="1:7">
      <c r="B29" s="189"/>
      <c r="C29" s="189"/>
      <c r="D29" s="189"/>
      <c r="E29" s="189"/>
      <c r="F29" s="189"/>
      <c r="G29" s="189"/>
    </row>
    <row r="30" spans="1:7">
      <c r="B30" s="189"/>
      <c r="C30" s="189"/>
      <c r="D30" s="189"/>
      <c r="E30" s="189"/>
      <c r="F30" s="189"/>
      <c r="G30" s="189"/>
    </row>
    <row r="31" spans="1:7">
      <c r="A31" t="s">
        <v>167</v>
      </c>
    </row>
    <row r="32" spans="1:7">
      <c r="A32" t="s">
        <v>168</v>
      </c>
    </row>
    <row r="33" spans="1:7">
      <c r="A33" t="s">
        <v>169</v>
      </c>
      <c r="C33" s="189"/>
      <c r="D33" s="189"/>
      <c r="E33" s="189"/>
      <c r="F33" s="189"/>
      <c r="G33" s="189"/>
    </row>
  </sheetData>
  <mergeCells count="13">
    <mergeCell ref="A1:G1"/>
    <mergeCell ref="A2:G2"/>
    <mergeCell ref="A3:G3"/>
    <mergeCell ref="D9:E10"/>
    <mergeCell ref="D11:E11"/>
    <mergeCell ref="B27:C27"/>
    <mergeCell ref="F27:G27"/>
    <mergeCell ref="B17:C18"/>
    <mergeCell ref="F17:G18"/>
    <mergeCell ref="B19:C19"/>
    <mergeCell ref="F19:G19"/>
    <mergeCell ref="B25:C26"/>
    <mergeCell ref="F25:G26"/>
  </mergeCells>
  <printOptions horizontalCentered="1"/>
  <pageMargins left="0.25" right="0.25" top="1.58" bottom="1.1200000000000001" header="1.1200000000000001" footer="0.31"/>
  <pageSetup scale="87" orientation="landscape" horizontalDpi="300" verticalDpi="300" r:id="rId1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2"/>
  <sheetViews>
    <sheetView workbookViewId="0">
      <selection activeCell="Q22" sqref="Q22"/>
    </sheetView>
  </sheetViews>
  <sheetFormatPr defaultRowHeight="12.75"/>
  <cols>
    <col min="1" max="1" width="3.28515625" customWidth="1"/>
    <col min="2" max="3" width="13.28515625" customWidth="1"/>
    <col min="4" max="4" width="14.42578125" customWidth="1"/>
    <col min="5" max="5" width="14.28515625" customWidth="1"/>
    <col min="6" max="7" width="13.28515625" customWidth="1"/>
  </cols>
  <sheetData>
    <row r="1" spans="1:7" ht="15.75">
      <c r="A1" s="218" t="s">
        <v>162</v>
      </c>
      <c r="B1" s="218"/>
      <c r="C1" s="218"/>
      <c r="D1" s="218"/>
      <c r="E1" s="218"/>
      <c r="F1" s="218"/>
      <c r="G1" s="218"/>
    </row>
    <row r="2" spans="1:7" ht="15.75">
      <c r="A2" s="218" t="s">
        <v>163</v>
      </c>
      <c r="B2" s="218"/>
      <c r="C2" s="218"/>
      <c r="D2" s="218"/>
      <c r="E2" s="218"/>
      <c r="F2" s="218"/>
      <c r="G2" s="218"/>
    </row>
    <row r="3" spans="1:7" ht="15.75">
      <c r="A3" s="219">
        <f>[2]!CYEDATE()</f>
        <v>45291</v>
      </c>
      <c r="B3" s="219"/>
      <c r="C3" s="219"/>
      <c r="D3" s="219"/>
      <c r="E3" s="219"/>
      <c r="F3" s="219"/>
      <c r="G3" s="219"/>
    </row>
    <row r="4" spans="1:7" ht="15.75">
      <c r="B4" s="184"/>
      <c r="C4" s="184"/>
      <c r="D4" s="184"/>
      <c r="E4" s="184"/>
      <c r="F4" s="184"/>
      <c r="G4" s="184"/>
    </row>
    <row r="5" spans="1:7" ht="15.75">
      <c r="B5" s="184"/>
      <c r="C5" s="184"/>
      <c r="D5" s="184"/>
      <c r="E5" s="184"/>
      <c r="F5" s="184"/>
      <c r="G5" s="184"/>
    </row>
    <row r="6" spans="1:7" ht="18">
      <c r="A6" s="185" t="s">
        <v>170</v>
      </c>
      <c r="B6" s="184"/>
      <c r="C6" s="184"/>
      <c r="D6" s="184"/>
      <c r="E6" s="184"/>
      <c r="F6" s="184"/>
      <c r="G6" s="184"/>
    </row>
    <row r="7" spans="1:7" ht="15.75">
      <c r="B7" s="184"/>
      <c r="C7" s="184"/>
      <c r="D7" s="184"/>
      <c r="E7" s="184"/>
      <c r="F7" s="184"/>
      <c r="G7" s="184"/>
    </row>
    <row r="8" spans="1:7" ht="25.15" customHeight="1"/>
    <row r="9" spans="1:7" ht="14.25">
      <c r="B9" s="193" t="s">
        <v>171</v>
      </c>
    </row>
    <row r="10" spans="1:7" ht="14.25">
      <c r="B10" s="193" t="s">
        <v>172</v>
      </c>
    </row>
    <row r="11" spans="1:7" ht="14.25">
      <c r="B11" s="193" t="s">
        <v>173</v>
      </c>
      <c r="D11" s="195">
        <f>'Summary of Expenses'!C49</f>
        <v>4209626</v>
      </c>
    </row>
    <row r="12" spans="1:7" ht="14.25">
      <c r="B12" s="194" t="s">
        <v>174</v>
      </c>
    </row>
  </sheetData>
  <mergeCells count="3">
    <mergeCell ref="A1:G1"/>
    <mergeCell ref="A2:G2"/>
    <mergeCell ref="A3:G3"/>
  </mergeCells>
  <phoneticPr fontId="0" type="noConversion"/>
  <printOptions horizontalCentered="1"/>
  <pageMargins left="0.5" right="0.5" top="1" bottom="1" header="0.5" footer="0.5"/>
  <pageSetup scale="86" orientation="portrait" horizontalDpi="300" verticalDpi="300" r:id="rId1"/>
  <headerFooter alignWithMargins="0">
    <oddFooter xml:space="preserve">&amp;C&amp;"Arial,Bold"ATTACHMENT TO PAGE 3, QUESTION #2
HCF-3 #COMB-115&amp;R&amp;"Arial,Bold"&amp;12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C3:H39"/>
  <sheetViews>
    <sheetView workbookViewId="0">
      <selection activeCell="T9" sqref="T9"/>
    </sheetView>
  </sheetViews>
  <sheetFormatPr defaultRowHeight="12.75"/>
  <cols>
    <col min="5" max="5" width="18.28515625" bestFit="1" customWidth="1"/>
  </cols>
  <sheetData>
    <row r="3" spans="5:5">
      <c r="E3" s="4"/>
    </row>
    <row r="4" spans="5:5">
      <c r="E4" s="4"/>
    </row>
    <row r="5" spans="5:5">
      <c r="E5" s="34"/>
    </row>
    <row r="19" spans="3:8">
      <c r="H19" s="12"/>
    </row>
    <row r="20" spans="3:8">
      <c r="H20" s="12"/>
    </row>
    <row r="21" spans="3:8">
      <c r="H21" s="12"/>
    </row>
    <row r="22" spans="3:8">
      <c r="H22" s="12"/>
    </row>
    <row r="26" spans="3:8" ht="15">
      <c r="C26" s="59"/>
      <c r="D26" s="6"/>
      <c r="E26" s="6"/>
      <c r="F26" s="6"/>
    </row>
    <row r="27" spans="3:8" ht="15">
      <c r="C27" s="59"/>
      <c r="D27" s="6"/>
      <c r="E27" s="6"/>
      <c r="F27" s="6"/>
    </row>
    <row r="28" spans="3:8" ht="15">
      <c r="C28" s="59"/>
      <c r="D28" s="6"/>
      <c r="E28" s="6"/>
      <c r="F28" s="6"/>
    </row>
    <row r="29" spans="3:8" ht="15">
      <c r="C29" s="59"/>
      <c r="D29" s="6"/>
      <c r="E29" s="6"/>
      <c r="F29" s="6"/>
    </row>
    <row r="30" spans="3:8" ht="15">
      <c r="C30" s="59"/>
      <c r="D30" s="6"/>
      <c r="E30" s="6"/>
      <c r="F30" s="6"/>
    </row>
    <row r="31" spans="3:8">
      <c r="C31" s="61"/>
    </row>
    <row r="32" spans="3:8" ht="15">
      <c r="C32" s="60"/>
    </row>
    <row r="34" spans="3:3" ht="15">
      <c r="C34" s="62"/>
    </row>
    <row r="36" spans="3:3">
      <c r="C36" s="63"/>
    </row>
    <row r="38" spans="3:3">
      <c r="C38" s="63"/>
    </row>
    <row r="39" spans="3:3">
      <c r="C39" s="63"/>
    </row>
  </sheetData>
  <pageMargins left="0.62" right="0.4" top="1.36" bottom="1" header="0.78" footer="0.34"/>
  <pageSetup scale="96" orientation="portrait" r:id="rId1"/>
  <headerFooter alignWithMargins="0">
    <oddFooter xml:space="preserve">&amp;C&amp;"Arial,Bold"&amp;12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1BD368-8E96-4656-975B-ACF37A355CF3}"/>
</file>

<file path=customXml/itemProps2.xml><?xml version="1.0" encoding="utf-8"?>
<ds:datastoreItem xmlns:ds="http://schemas.openxmlformats.org/officeDocument/2006/customXml" ds:itemID="{3FEEBF0D-76F9-4933-8BB2-60F45F565CD3}"/>
</file>

<file path=customXml/itemProps3.xml><?xml version="1.0" encoding="utf-8"?>
<ds:datastoreItem xmlns:ds="http://schemas.openxmlformats.org/officeDocument/2006/customXml" ds:itemID="{0CC5540F-486F-4354-9E14-22E740E87A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Fringe</vt:lpstr>
      <vt:lpstr>Summary of Expenses</vt:lpstr>
      <vt:lpstr>Direct Administrator Alloc</vt:lpstr>
      <vt:lpstr>Direct DON Alloc</vt:lpstr>
      <vt:lpstr>Disallowed Salaries</vt:lpstr>
      <vt:lpstr>Bed Days Available</vt:lpstr>
      <vt:lpstr>Org Chart</vt:lpstr>
      <vt:lpstr>NON-MASS Facilities</vt:lpstr>
      <vt:lpstr>SCHEDULE 24</vt:lpstr>
      <vt:lpstr>'Summary of Expenses'!Print_Area</vt:lpstr>
    </vt:vector>
  </TitlesOfParts>
  <Company>Landa &amp; Altsher, P.C.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Reis</dc:creator>
  <cp:lastModifiedBy>MacNeil, Rita M.</cp:lastModifiedBy>
  <cp:lastPrinted>2024-04-25T01:29:08Z</cp:lastPrinted>
  <dcterms:created xsi:type="dcterms:W3CDTF">2003-05-13T11:22:18Z</dcterms:created>
  <dcterms:modified xsi:type="dcterms:W3CDTF">2024-04-25T01:29:27Z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true</vt:bool>
  </property>
  <property fmtid="{D5CDD505-2E9C-101B-9397-08002B2CF9AE}" pid="3" name="Refresh97">
    <vt:bool>false</vt:bool>
  </property>
  <property fmtid="{D5CDD505-2E9C-101B-9397-08002B2CF9AE}" pid="4" name="tabName">
    <vt:lpwstr>Medicaid Report Supporting Workpapers</vt:lpwstr>
  </property>
  <property fmtid="{D5CDD505-2E9C-101B-9397-08002B2CF9AE}" pid="5" name="tabIndex">
    <vt:lpwstr>M</vt:lpwstr>
  </property>
  <property fmtid="{D5CDD505-2E9C-101B-9397-08002B2CF9AE}" pid="6" name="workpaperIndex">
    <vt:lpwstr>M:04</vt:lpwstr>
  </property>
  <property fmtid="{D5CDD505-2E9C-101B-9397-08002B2CF9AE}" pid="7" name="PathAndName">
    <vt:lpwstr>\\PROFX710\Workpapers\{E7310377-740F-4158-9EBD-88BDC95CBC16}\{BB8A656A-5798-44EF-BA9C-0E23BEB00810}\{854CB891-9C1D-4298-BE01-54F80BECEACC}.xls</vt:lpwstr>
  </property>
  <property fmtid="{D5CDD505-2E9C-101B-9397-08002B2CF9AE}" pid="8" name="Version">
    <vt:i4>20</vt:i4>
  </property>
  <property fmtid="{D5CDD505-2E9C-101B-9397-08002B2CF9AE}" pid="9" name="ContentTypeId">
    <vt:lpwstr>0x010100BA7879BB3EB3E841817F962675E65027</vt:lpwstr>
  </property>
</Properties>
</file>